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J:\Clients\Actifs\Centre de recherche du CHU de Québec\Collectif\Ren-AO\2026-05 iA Groupe Financier\Ren\Comm\"/>
    </mc:Choice>
  </mc:AlternateContent>
  <xr:revisionPtr revIDLastSave="0" documentId="13_ncr:1_{1FFEB41E-3F2D-4650-A6AD-4EE323AE1191}" xr6:coauthVersionLast="47" xr6:coauthVersionMax="47" xr10:uidLastSave="{00000000-0000-0000-0000-000000000000}"/>
  <workbookProtection workbookAlgorithmName="SHA-512" workbookHashValue="R8f9WEf56ORfnopCiC35eJgX7FVYg+mejJJoY+SGAb5odEGA8t4Te3dWVSN+V/MNnDrY4Y5lgL48yK66ZBK4/w==" workbookSaltValue="V+NX8nsf9Xg4/iZbcPxWYg==" workbookSpinCount="100000" lockStructure="1"/>
  <bookViews>
    <workbookView xWindow="-28920" yWindow="-105" windowWidth="29040" windowHeight="15720" xr2:uid="{00000000-000D-0000-FFFF-FFFF00000000}"/>
  </bookViews>
  <sheets>
    <sheet name="Simulateur de primes" sheetId="1" r:id="rId1"/>
    <sheet name="Formulaire de choix de module" sheetId="2" r:id="rId2"/>
    <sheet name="Résumé des garanties" sheetId="8" r:id="rId3"/>
    <sheet name="Taux" sheetId="5" state="hidden" r:id="rId4"/>
    <sheet name="Contribution" sheetId="6" state="hidden" r:id="rId5"/>
  </sheets>
  <definedNames>
    <definedName name="_xlnm.Print_Area" localSheetId="1">'Formulaire de choix de module'!$B$2:$G$27</definedName>
    <definedName name="_xlnm.Print_Area" localSheetId="2">'Résumé des garanties'!$B$4:$E$45,'Résumé des garanties'!$B$48:$E$77,'Résumé des garanties'!$B$78:$E$99,'Résumé des garanties'!$B$101:$E$114,'Résumé des garanties'!$B$116:$E$151</definedName>
    <definedName name="_xlnm.Print_Area" localSheetId="0">'Simulateur de primes'!$B$1:$J$28</definedName>
    <definedName name="_xlnm.Print_Area" localSheetId="3">Taux!$A$2:$L$57</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 r="J11" i="5" s="1"/>
  <c r="B30" i="5" s="1"/>
  <c r="H30" i="5" s="1"/>
  <c r="J14" i="5" l="1"/>
  <c r="B33" i="5" s="1"/>
  <c r="H33" i="5" s="1"/>
  <c r="K11" i="5"/>
  <c r="F13" i="5" l="1"/>
  <c r="D13" i="5"/>
  <c r="D15" i="5"/>
  <c r="F11" i="5"/>
  <c r="F30" i="5" s="1"/>
  <c r="D11" i="5"/>
  <c r="I53" i="5" l="1"/>
  <c r="L53" i="5" s="1"/>
  <c r="F14" i="5"/>
  <c r="D14" i="5"/>
  <c r="B28" i="1"/>
  <c r="K53" i="5" l="1"/>
  <c r="J53" i="5"/>
  <c r="B5" i="5"/>
  <c r="B35" i="5" s="1"/>
  <c r="B6" i="5"/>
  <c r="B36" i="5" s="1"/>
  <c r="D42" i="5"/>
  <c r="F42" i="5"/>
  <c r="B42" i="5" l="1"/>
  <c r="H36" i="5"/>
  <c r="B41" i="5"/>
  <c r="H35" i="5"/>
  <c r="B4" i="5"/>
  <c r="J13" i="5" s="1"/>
  <c r="B32" i="5" s="1"/>
  <c r="F34" i="5"/>
  <c r="D35" i="5"/>
  <c r="D41" i="5" s="1"/>
  <c r="F35" i="5"/>
  <c r="F41" i="5" s="1"/>
  <c r="B34" i="5"/>
  <c r="D34" i="5"/>
  <c r="F32" i="5" l="1"/>
  <c r="F53" i="5" s="1"/>
  <c r="H53" i="5" s="1"/>
  <c r="H32" i="5"/>
  <c r="H34" i="5"/>
  <c r="B44" i="5"/>
  <c r="F33" i="5"/>
  <c r="D33" i="5"/>
  <c r="D44" i="5" s="1"/>
  <c r="J12" i="5"/>
  <c r="B31" i="5"/>
  <c r="D30" i="5"/>
  <c r="D31" i="5"/>
  <c r="K12" i="5"/>
  <c r="F31" i="5"/>
  <c r="B43" i="5" l="1"/>
  <c r="H31" i="5"/>
  <c r="H37" i="5"/>
  <c r="F44" i="5"/>
  <c r="B53" i="5"/>
  <c r="B45" i="5"/>
  <c r="F43" i="5"/>
  <c r="D32" i="5"/>
  <c r="D45" i="5" s="1"/>
  <c r="D43" i="5"/>
  <c r="B47" i="5" l="1"/>
  <c r="B48" i="5" s="1"/>
  <c r="D53" i="5"/>
  <c r="D47" i="5"/>
  <c r="D48" i="5" s="1"/>
  <c r="F45" i="5"/>
  <c r="F47" i="5" s="1"/>
  <c r="F48" i="5" s="1"/>
  <c r="F20" i="1" l="1"/>
  <c r="D20" i="1"/>
  <c r="C54" i="5"/>
  <c r="B54" i="5" s="1"/>
  <c r="B55" i="5" s="1"/>
  <c r="B57" i="5" s="1"/>
  <c r="E20" i="1"/>
  <c r="G54" i="5"/>
  <c r="E54" i="5"/>
  <c r="D54" i="5" s="1"/>
  <c r="D55" i="5" s="1"/>
  <c r="F54" i="5" l="1"/>
  <c r="D57" i="5"/>
  <c r="E55" i="5"/>
  <c r="E57" i="5" s="1"/>
  <c r="H54" i="5" l="1"/>
  <c r="F55" i="5"/>
  <c r="G55" i="5" s="1"/>
  <c r="G57" i="5" s="1"/>
  <c r="F21" i="1"/>
  <c r="E21" i="1"/>
  <c r="C55" i="5"/>
  <c r="C57" i="5" s="1"/>
  <c r="H55" i="5" l="1"/>
  <c r="F57" i="5"/>
  <c r="E24" i="1"/>
  <c r="F24" i="1"/>
  <c r="E22" i="1"/>
  <c r="D21" i="1"/>
  <c r="F22" i="1"/>
  <c r="J24" i="1" l="1"/>
  <c r="I24" i="1"/>
  <c r="J20" i="1"/>
  <c r="J21" i="1" s="1"/>
  <c r="J22" i="1" s="1"/>
  <c r="I20" i="1"/>
  <c r="I21" i="1" s="1"/>
  <c r="D22" i="1"/>
  <c r="D24" i="1"/>
  <c r="I22" i="1" l="1"/>
  <c r="H20" i="1"/>
  <c r="H21" i="1" s="1"/>
  <c r="H22" i="1" s="1"/>
  <c r="H24" i="1"/>
</calcChain>
</file>

<file path=xl/sharedStrings.xml><?xml version="1.0" encoding="utf-8"?>
<sst xmlns="http://schemas.openxmlformats.org/spreadsheetml/2006/main" count="352" uniqueCount="233">
  <si>
    <t>Salaire annuel</t>
  </si>
  <si>
    <t>Protection</t>
  </si>
  <si>
    <t>Module A</t>
  </si>
  <si>
    <t>Module B</t>
  </si>
  <si>
    <t>Module C</t>
  </si>
  <si>
    <t xml:space="preserve">Notes : </t>
  </si>
  <si>
    <t>MON CHOIX</t>
  </si>
  <si>
    <t>Nom de l'employé</t>
  </si>
  <si>
    <t>Matricule</t>
  </si>
  <si>
    <t>Le nouveau module choisi demeurera en vigueur pour une période minimale de 24 mois et ne pourra être modifié qu'à une date de renouvellement du contrat ou suite à un changement de situation familiale.</t>
  </si>
  <si>
    <t>Je déclare avoir reçu les informations nécessaires me permettant de faire mon choix de module de façon éclairée et je comprends bien les contraintes et limites associées à mon choix précité.</t>
  </si>
  <si>
    <t>Signature de l'employé</t>
  </si>
  <si>
    <t xml:space="preserve">Numéro de certificat 
pour l'assurance </t>
  </si>
  <si>
    <t>RÉGIME D'ASSURANCE COLLECTIVE</t>
  </si>
  <si>
    <t>Choix de modules - Formulaire de réponse</t>
  </si>
  <si>
    <t>Contrat no 99030</t>
  </si>
  <si>
    <t>Date</t>
  </si>
  <si>
    <t>Soins dentaires</t>
  </si>
  <si>
    <t>Assurance maladie</t>
  </si>
  <si>
    <t>Employé</t>
  </si>
  <si>
    <t>Employeur</t>
  </si>
  <si>
    <t>Assurance vie</t>
  </si>
  <si>
    <t>DMA</t>
  </si>
  <si>
    <t>Longue</t>
  </si>
  <si>
    <t>Courte</t>
  </si>
  <si>
    <t>PAC</t>
  </si>
  <si>
    <t>Maladie</t>
  </si>
  <si>
    <t>Dentaires</t>
  </si>
  <si>
    <t>Base</t>
  </si>
  <si>
    <t>Option 1</t>
  </si>
  <si>
    <t>Option 2</t>
  </si>
  <si>
    <t>Option 3</t>
  </si>
  <si>
    <t>Option 4</t>
  </si>
  <si>
    <t>Option 5</t>
  </si>
  <si>
    <t>Taxe</t>
  </si>
  <si>
    <t>Veuillez consulter le document décrivant le détail des garanties dans chacun des modules ainsi que le calculateur de primes avant de remplir votre formulaire.</t>
  </si>
  <si>
    <t>Dentaire</t>
  </si>
  <si>
    <t>Coût de l'employé par paie</t>
  </si>
  <si>
    <t>Coût de l'employeur par paie</t>
  </si>
  <si>
    <t>Coût total par paie</t>
  </si>
  <si>
    <t>Familiale</t>
  </si>
  <si>
    <t>Catégories</t>
  </si>
  <si>
    <t>Maximum</t>
  </si>
  <si>
    <t>Module</t>
  </si>
  <si>
    <t>Contribution</t>
  </si>
  <si>
    <t>choisi</t>
  </si>
  <si>
    <t>Texte</t>
  </si>
  <si>
    <t>Individuelle</t>
  </si>
  <si>
    <t>Exempté</t>
  </si>
  <si>
    <t>Volumes</t>
  </si>
  <si>
    <t>Volume (Module C)</t>
  </si>
  <si>
    <t>Volume (Module A &amp; B)</t>
  </si>
  <si>
    <t>Coût par garantie</t>
  </si>
  <si>
    <t>Coût selon le système de paie</t>
  </si>
  <si>
    <t>Total :</t>
  </si>
  <si>
    <t>Salaire mensuel</t>
  </si>
  <si>
    <t>Protection maladie</t>
  </si>
  <si>
    <t>Protection soins dentaires</t>
  </si>
  <si>
    <t>Informations</t>
  </si>
  <si>
    <t>Contribution mensuelle</t>
  </si>
  <si>
    <t>Contributions</t>
  </si>
  <si>
    <t>Minimale employé (mensuelle)</t>
  </si>
  <si>
    <t>Condition d'assurance salaire</t>
  </si>
  <si>
    <t>Contribution par paie</t>
  </si>
  <si>
    <t>Centres de recherche du CHU de Québec</t>
  </si>
  <si>
    <t>Réduction</t>
  </si>
  <si>
    <t>Terminaison</t>
  </si>
  <si>
    <t>75 % du salaire hebdomadaire brut</t>
  </si>
  <si>
    <t>26 semaines</t>
  </si>
  <si>
    <t>Délai de carence</t>
  </si>
  <si>
    <t>Hospitalisation</t>
  </si>
  <si>
    <t>7 jours</t>
  </si>
  <si>
    <t>Imposition des prestations</t>
  </si>
  <si>
    <t>Imposables</t>
  </si>
  <si>
    <t>Indexation des prestations</t>
  </si>
  <si>
    <t>Non imposables</t>
  </si>
  <si>
    <t>Frais exempts de franchise et remboursés à 100 %</t>
  </si>
  <si>
    <t>Chambre semi-privée</t>
  </si>
  <si>
    <t>Assurance voyage</t>
  </si>
  <si>
    <t>Annulation voyage</t>
  </si>
  <si>
    <t>Médicaments</t>
  </si>
  <si>
    <t>Aucune</t>
  </si>
  <si>
    <t>Coassurance</t>
  </si>
  <si>
    <t>Surprime</t>
  </si>
  <si>
    <t>Carte de paiement</t>
  </si>
  <si>
    <t>Direct</t>
  </si>
  <si>
    <t>Autres frais admissibles</t>
  </si>
  <si>
    <t>Maison de convalescence</t>
  </si>
  <si>
    <t>Non couvert</t>
  </si>
  <si>
    <t>Cure de désintoxication</t>
  </si>
  <si>
    <t>50 $ par année civile</t>
  </si>
  <si>
    <t>Autres dispositions</t>
  </si>
  <si>
    <t>Oui</t>
  </si>
  <si>
    <t>Année courante</t>
  </si>
  <si>
    <t>Examen de rappel</t>
  </si>
  <si>
    <t>CONDITIONS GÉNÉRALES</t>
  </si>
  <si>
    <t>Délai d’admissibilité</t>
  </si>
  <si>
    <t>Aucun</t>
  </si>
  <si>
    <t>Condition d’admissibilité</t>
  </si>
  <si>
    <t>Doit bénéficier d’un contrat de travail d’une durée de 3 mois ou plus</t>
  </si>
  <si>
    <t>Nombres d’heures minimum par semaine</t>
  </si>
  <si>
    <t>20 heures</t>
  </si>
  <si>
    <t>GARANTIE D’ASSURANCE VIE</t>
  </si>
  <si>
    <t>Assurance vie de base</t>
  </si>
  <si>
    <t>Adhérent</t>
  </si>
  <si>
    <t xml:space="preserve">1 x le salaire annuel </t>
  </si>
  <si>
    <t>0,5 x le salaire annuel</t>
  </si>
  <si>
    <t>Réduction :</t>
  </si>
  <si>
    <t>50 % à 65 ans</t>
  </si>
  <si>
    <t>Maximum avec / sans preuves</t>
  </si>
  <si>
    <t>1 000 000 $ / 500 000 $</t>
  </si>
  <si>
    <t>Personnes à charge :</t>
  </si>
  <si>
    <t xml:space="preserve">5 000 $ </t>
  </si>
  <si>
    <t xml:space="preserve">2 500 $ </t>
  </si>
  <si>
    <t>2 500 $</t>
  </si>
  <si>
    <t>1 000 $</t>
  </si>
  <si>
    <t>Exonération</t>
  </si>
  <si>
    <t>À la retraite</t>
  </si>
  <si>
    <t>Assurance décès et mutilation accidentels</t>
  </si>
  <si>
    <t>Même montant que l’assurance vie de base</t>
  </si>
  <si>
    <t>Idem vie de base</t>
  </si>
  <si>
    <t>Montant d’assurance :</t>
  </si>
  <si>
    <t>1 à 80 tranches de 5 000 $</t>
  </si>
  <si>
    <t>1 à 30 tranches de 5 000 $</t>
  </si>
  <si>
    <t>Maximum avec preuves :</t>
  </si>
  <si>
    <t>400 000 $</t>
  </si>
  <si>
    <t>150 000 $</t>
  </si>
  <si>
    <t>70 ans ou retraite</t>
  </si>
  <si>
    <t>GARANTIE D’ASSURANCE MALADIE</t>
  </si>
  <si>
    <t>Moins de 6 mois</t>
  </si>
  <si>
    <t>5 000 000 $</t>
  </si>
  <si>
    <t>Franchise annuelle</t>
  </si>
  <si>
    <t>Liste régulière</t>
  </si>
  <si>
    <t>Substitution générique obligatoire</t>
  </si>
  <si>
    <t>Franchise annuelle :</t>
  </si>
  <si>
    <t>Chambre semi-privée, max. 180 jours par année civile</t>
  </si>
  <si>
    <t>Honoraires d’infirmiers</t>
  </si>
  <si>
    <t>10 000 $ / année civile</t>
  </si>
  <si>
    <t>5 000 $ / année civile</t>
  </si>
  <si>
    <t>3 000 $ / année civile</t>
  </si>
  <si>
    <t>80 $ admissibles / jour et 2 500 $ viager pour une seule cure</t>
  </si>
  <si>
    <t>Examen de la vue</t>
  </si>
  <si>
    <t>Professionnels de la santé</t>
  </si>
  <si>
    <t>Kinésithérapeute</t>
  </si>
  <si>
    <t>Homéopathe</t>
  </si>
  <si>
    <t>Acupuncteur</t>
  </si>
  <si>
    <t>Naturopathe</t>
  </si>
  <si>
    <t>Podiatre</t>
  </si>
  <si>
    <t>Ostéopathe</t>
  </si>
  <si>
    <t>Technique d’imagerie (chiro)</t>
  </si>
  <si>
    <t>Adhérents de 65 ans et +</t>
  </si>
  <si>
    <t>GARANTIE D’ASSURANCE SOINS DENTAIRES</t>
  </si>
  <si>
    <t>Coassurance :</t>
  </si>
  <si>
    <t>1 examen par 9 mois</t>
  </si>
  <si>
    <t>Cédule de paiement</t>
  </si>
  <si>
    <t>Maximum de remboursement</t>
  </si>
  <si>
    <t>1 000 $ par année civile</t>
  </si>
  <si>
    <t>Remboursement</t>
  </si>
  <si>
    <t>Transfert électronique</t>
  </si>
  <si>
    <t>GARANTIE D’ASSURANCE SALAIRE DE COURTE DURÉE</t>
  </si>
  <si>
    <t>Délai de carence :</t>
  </si>
  <si>
    <t xml:space="preserve"> 0 jour</t>
  </si>
  <si>
    <t>Période de prestations</t>
  </si>
  <si>
    <t>% de prestations</t>
  </si>
  <si>
    <t>GARANTIE D’ASSURANCE SALAIRE DE LONGUE DURÉE</t>
  </si>
  <si>
    <t>Jusqu’à 65 ans</t>
  </si>
  <si>
    <t>66,67 % des premiers 2 500 $ plus 50 % de l’excédent du salaire mensuel brut</t>
  </si>
  <si>
    <t>15 000 $ / 10 000 $</t>
  </si>
  <si>
    <t xml:space="preserve">Coordination </t>
  </si>
  <si>
    <t>90 % du salaire net</t>
  </si>
  <si>
    <t>65 ans ou retraite</t>
  </si>
  <si>
    <t>-       Soins préventifs</t>
  </si>
  <si>
    <t>-       Restauration de base et majeure (endodontie et parodontie)</t>
  </si>
  <si>
    <t>-       Restauration complexe (couronnes et prothèses)</t>
  </si>
  <si>
    <t>-       Maladie</t>
  </si>
  <si>
    <t>-       Hospitalisation</t>
  </si>
  <si>
    <t>-       Accident</t>
  </si>
  <si>
    <t>Résumé des garanties</t>
  </si>
  <si>
    <t>- Adhérent</t>
  </si>
  <si>
    <t>- Conjoint</t>
  </si>
  <si>
    <t xml:space="preserve">- Conjoint </t>
  </si>
  <si>
    <t>- Adhérent</t>
  </si>
  <si>
    <t>- Conjoint</t>
  </si>
  <si>
    <t>- Enfant</t>
  </si>
  <si>
    <t>- Individuelle</t>
  </si>
  <si>
    <t>CHUL et SFA</t>
  </si>
  <si>
    <t>HEJ et HSS</t>
  </si>
  <si>
    <t>Compte</t>
  </si>
  <si>
    <t>5 000 $ par assuré par voyage</t>
  </si>
  <si>
    <t>Tarification par période de paie
(Avant l'atteinte du maximum employeur)</t>
  </si>
  <si>
    <t>Tarification par période de paie
(Après l'atteinte du maximum employeur)</t>
  </si>
  <si>
    <t>COÛT PAR PÉRIODE DE PAIE</t>
  </si>
  <si>
    <t>Franchise</t>
  </si>
  <si>
    <t>5 $ par prescription</t>
  </si>
  <si>
    <t>Nombre de périodes de paie</t>
  </si>
  <si>
    <t>3 - À noter que l'employé doit payer au minimum la prime de la garantie d'assurance salaire de longue durée.</t>
  </si>
  <si>
    <t>1 - La prime pour l'assurance vie facultative, le cas échéant, n'est pas incluse dans le calcul.</t>
  </si>
  <si>
    <t>HDQ syndiqués</t>
  </si>
  <si>
    <t>HDQ non syndiqués</t>
  </si>
  <si>
    <t>Après 6 mois</t>
  </si>
  <si>
    <t>Psychologue, travailleur social, psychothérapeute et psychiatre</t>
  </si>
  <si>
    <t xml:space="preserve">Diététiste </t>
  </si>
  <si>
    <t xml:space="preserve">Chiropracticien </t>
  </si>
  <si>
    <t>Ergothérapeute *</t>
  </si>
  <si>
    <t>Audiologiste *</t>
  </si>
  <si>
    <t>Orthophoniste *</t>
  </si>
  <si>
    <t>2 500 $ / 1 500 $</t>
  </si>
  <si>
    <t>Monoparentale/Couple</t>
  </si>
  <si>
    <t>L’adhérent doit demeurer au minimum 24 mois dans le même module et les changements de modules ne sont autorisés qu’à la date de renouvellement. Par contre, l’adhérent peut changer de module s’il survient un évènement de vie (changement de l’état matrimonial, naissance ou adoption, décès d’un conjoint ou d’un enfant à charge et la cessation ou modification de la couverture du conjoint à la suite d’une perte d’emploi).</t>
  </si>
  <si>
    <t xml:space="preserve">Veuillez noter que la police prévaut sur ce résumé des garanties. Veuillez vous y référer si vous désirez plus de détails sur les garanties ainsi que connaître les exclusions.
</t>
  </si>
  <si>
    <t>Physiothérapeute, thérapeute en réadaptation physique et physiatre**</t>
  </si>
  <si>
    <t>Taux 2023</t>
  </si>
  <si>
    <r>
      <t>50 % au 65</t>
    </r>
    <r>
      <rPr>
        <vertAlign val="superscript"/>
        <sz val="10"/>
        <color rgb="FF000000"/>
        <rFont val="Lato"/>
        <family val="2"/>
      </rPr>
      <t>e</t>
    </r>
    <r>
      <rPr>
        <sz val="10"/>
        <color rgb="FF000000"/>
        <rFont val="Lato"/>
        <family val="2"/>
      </rPr>
      <t xml:space="preserve"> anniv. de l’adhérent</t>
    </r>
  </si>
  <si>
    <r>
      <t>80 % jusqu’à concurrence du maximum RAMQ et 100</t>
    </r>
    <r>
      <rPr>
        <sz val="10"/>
        <color rgb="FF000000"/>
        <rFont val="Lato"/>
        <family val="2"/>
      </rPr>
      <t> </t>
    </r>
    <r>
      <rPr>
        <sz val="10"/>
        <color theme="1"/>
        <rFont val="Lato"/>
        <family val="2"/>
      </rPr>
      <t xml:space="preserve">% par la suite </t>
    </r>
  </si>
  <si>
    <r>
      <t>75 % jusqu’à concurrence du maximum RAMQ et 100</t>
    </r>
    <r>
      <rPr>
        <sz val="10"/>
        <color rgb="FF000000"/>
        <rFont val="Lato"/>
        <family val="2"/>
      </rPr>
      <t> </t>
    </r>
    <r>
      <rPr>
        <sz val="10"/>
        <color theme="1"/>
        <rFont val="Lato"/>
        <family val="2"/>
      </rPr>
      <t>% par la suite</t>
    </r>
  </si>
  <si>
    <r>
      <t>70 % jusqu’à concurrence du maximum RAMQ et 100</t>
    </r>
    <r>
      <rPr>
        <sz val="10"/>
        <color rgb="FF000000"/>
        <rFont val="Lato"/>
        <family val="2"/>
      </rPr>
      <t> </t>
    </r>
    <r>
      <rPr>
        <sz val="10"/>
        <color theme="1"/>
        <rFont val="Lato"/>
        <family val="2"/>
      </rPr>
      <t>% par la suite</t>
    </r>
  </si>
  <si>
    <r>
      <t xml:space="preserve">60 $ admissible par visite, maximum de 
500 $ par année civile </t>
    </r>
    <r>
      <rPr>
        <u/>
        <sz val="10"/>
        <color theme="1"/>
        <rFont val="Lato"/>
        <family val="2"/>
      </rPr>
      <t xml:space="preserve">pour l’ensemble </t>
    </r>
    <r>
      <rPr>
        <sz val="10"/>
        <color theme="1"/>
        <rFont val="Lato"/>
        <family val="2"/>
      </rPr>
      <t>de ces spécialistes</t>
    </r>
  </si>
  <si>
    <r>
      <t xml:space="preserve">Maximum de 500 $ par année civile </t>
    </r>
    <r>
      <rPr>
        <u/>
        <sz val="10"/>
        <color theme="1"/>
        <rFont val="Lato"/>
        <family val="2"/>
      </rPr>
      <t>pour l’ensemble</t>
    </r>
    <r>
      <rPr>
        <sz val="10"/>
        <color theme="1"/>
        <rFont val="Lato"/>
        <family val="2"/>
      </rPr>
      <t xml:space="preserve"> de ces spécialistes</t>
    </r>
  </si>
  <si>
    <r>
      <t xml:space="preserve">Maximum de 300 $ par année civile </t>
    </r>
    <r>
      <rPr>
        <u/>
        <sz val="10"/>
        <color theme="1"/>
        <rFont val="Lato"/>
        <family val="2"/>
      </rPr>
      <t>pour l’ensemble</t>
    </r>
    <r>
      <rPr>
        <sz val="10"/>
        <color theme="1"/>
        <rFont val="Lato"/>
        <family val="2"/>
      </rPr>
      <t xml:space="preserve"> de ces spécialistes</t>
    </r>
  </si>
  <si>
    <r>
      <t xml:space="preserve">
60 $ admissible par visite sauf : 
* 80$ par visite
**  sans max. par visite
</t>
    </r>
    <r>
      <rPr>
        <b/>
        <sz val="10"/>
        <color theme="1"/>
        <rFont val="Lato"/>
        <family val="2"/>
      </rPr>
      <t xml:space="preserve">ET
</t>
    </r>
    <r>
      <rPr>
        <sz val="10"/>
        <color theme="1"/>
        <rFont val="Lato"/>
        <family val="2"/>
      </rPr>
      <t xml:space="preserve">
Maximum de 
600 $ par année civile </t>
    </r>
    <r>
      <rPr>
        <u/>
        <sz val="10"/>
        <color theme="1"/>
        <rFont val="Lato"/>
        <family val="2"/>
      </rPr>
      <t>pour l'ensemble</t>
    </r>
    <r>
      <rPr>
        <sz val="10"/>
        <color theme="1"/>
        <rFont val="Lato"/>
        <family val="2"/>
      </rPr>
      <t xml:space="preserve"> de ces spécialistes
</t>
    </r>
  </si>
  <si>
    <t>- Familiale, monoparentale ou couple</t>
  </si>
  <si>
    <t>Assurance vie facultative *</t>
  </si>
  <si>
    <r>
      <t xml:space="preserve">
60 $ admissible par visite sauf : 
* 80$ par visite
** sans max. par visite
</t>
    </r>
    <r>
      <rPr>
        <b/>
        <sz val="10"/>
        <color theme="1"/>
        <rFont val="Lato"/>
        <family val="2"/>
      </rPr>
      <t xml:space="preserve">ET
</t>
    </r>
    <r>
      <rPr>
        <sz val="10"/>
        <color theme="1"/>
        <rFont val="Lato"/>
        <family val="2"/>
      </rPr>
      <t xml:space="preserve">
Maximum de 
1 000 $ par année civile </t>
    </r>
    <r>
      <rPr>
        <u/>
        <sz val="10"/>
        <color theme="1"/>
        <rFont val="Lato"/>
        <family val="2"/>
      </rPr>
      <t>pour l'ensemble</t>
    </r>
    <r>
      <rPr>
        <sz val="10"/>
        <color theme="1"/>
        <rFont val="Lato"/>
        <family val="2"/>
      </rPr>
      <t xml:space="preserve"> de ces spécialistes
</t>
    </r>
  </si>
  <si>
    <t>* Sujet à des preuves d'assurabilité.</t>
  </si>
  <si>
    <t>2 - La contribution de l'employeur est de 50 % de la prime du module choisi, sujet à un maximum annuel de 2 000 $.</t>
  </si>
  <si>
    <t>2 - La contribution de l'employeur est de 60 % de la prime du module choisi, sujet à un maximum annuel de 2 000 $.</t>
  </si>
  <si>
    <t>RRQ, maximum 2 %</t>
  </si>
  <si>
    <t>Masquer l'onglet avant transmission au client et remettre le mdp</t>
  </si>
  <si>
    <r>
      <t>TARIFICATION EFFECTIVE AU 1</t>
    </r>
    <r>
      <rPr>
        <b/>
        <vertAlign val="superscript"/>
        <sz val="13"/>
        <rFont val="Lato"/>
        <family val="2"/>
      </rPr>
      <t>ER</t>
    </r>
    <r>
      <rPr>
        <b/>
        <sz val="13"/>
        <rFont val="Lato"/>
        <family val="2"/>
      </rPr>
      <t xml:space="preserve"> MAI 2026</t>
    </r>
  </si>
  <si>
    <r>
      <t xml:space="preserve">Veuillez s'il vous plaît faire parvenir le présent formulaire  par courriel à </t>
    </r>
    <r>
      <rPr>
        <u/>
        <sz val="11"/>
        <color rgb="FF0000FF"/>
        <rFont val="Arial"/>
        <family val="2"/>
      </rPr>
      <t>Info.rh@crchudequebec.ulaval.ca</t>
    </r>
    <r>
      <rPr>
        <sz val="11"/>
        <color theme="1"/>
        <rFont val="Arial"/>
        <family val="2"/>
      </rPr>
      <t xml:space="preserve"> </t>
    </r>
    <r>
      <rPr>
        <sz val="11"/>
        <rFont val="Arial"/>
        <family val="2"/>
      </rPr>
      <t>d'ici</t>
    </r>
    <r>
      <rPr>
        <b/>
        <sz val="11"/>
        <rFont val="Arial"/>
        <family val="2"/>
      </rPr>
      <t xml:space="preserve"> le 25 avril 2026.</t>
    </r>
  </si>
  <si>
    <r>
      <t>À compter du 1</t>
    </r>
    <r>
      <rPr>
        <b/>
        <vertAlign val="superscript"/>
        <sz val="11"/>
        <color rgb="FF000000"/>
        <rFont val="Arial"/>
        <family val="2"/>
      </rPr>
      <t xml:space="preserve">er </t>
    </r>
    <r>
      <rPr>
        <b/>
        <sz val="11"/>
        <color indexed="8"/>
        <rFont val="Arial"/>
        <family val="2"/>
      </rPr>
      <t>mai 2026, je désire avoir le :</t>
    </r>
  </si>
  <si>
    <t>Le résultat étant arrondi au 1 000 $ suivant, s’il ne s’agit pas déjà d’un multiple de 1 000 $</t>
  </si>
  <si>
    <t xml:space="preserve">Le résultat étant arrondi au dollar suivant, s’il ne s’agit pas déjà d’un multiple de 1 $.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</si>
</sst>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0\ &quot;$&quot;_);[Red]\(#,##0\ &quot;$&quot;\)"/>
    <numFmt numFmtId="44" formatCode="_ * #,##0.00_)\ &quot;$&quot;_ ;_ * \(#,##0.00\)\ &quot;$&quot;_ ;_ * &quot;-&quot;??_)\ &quot;$&quot;_ ;_ @_ "/>
    <numFmt numFmtId="164" formatCode="#,##0\ &quot;$&quot;_-;[Red]#,##0\ &quot;$&quot;\-"/>
    <numFmt numFmtId="165" formatCode="#,##0.00\ &quot;$&quot;_-;[Red]#,##0.00\ &quot;$&quot;\-"/>
    <numFmt numFmtId="166" formatCode="_-* #,##0.00\ &quot;$&quot;_-;_-* #,##0.00\ &quot;$&quot;\-;_-* &quot;-&quot;??\ &quot;$&quot;_-;_-@_-"/>
    <numFmt numFmtId="167" formatCode="#,##0.00\ &quot;$&quot;;[Red]#,##0.00\ &quot;$&quot;"/>
    <numFmt numFmtId="168" formatCode="#,##0\ [$$-C0C]"/>
    <numFmt numFmtId="169" formatCode="0.000"/>
    <numFmt numFmtId="170" formatCode="#,##0\ &quot;$&quot;;[Red]#,##0\ &quot;$&quot;"/>
    <numFmt numFmtId="172" formatCode="#,##0.00\ [$$-C0C]"/>
  </numFmts>
  <fonts count="57" x14ac:knownFonts="1">
    <font>
      <sz val="11"/>
      <color theme="1"/>
      <name val="Calibri"/>
      <family val="2"/>
      <scheme val="minor"/>
    </font>
    <font>
      <sz val="11"/>
      <color theme="1"/>
      <name val="Arial"/>
      <family val="2"/>
    </font>
    <font>
      <sz val="11"/>
      <color theme="1"/>
      <name val="Arial"/>
      <family val="2"/>
    </font>
    <font>
      <sz val="10"/>
      <name val="Arial"/>
      <family val="2"/>
    </font>
    <font>
      <sz val="11"/>
      <name val="Arial"/>
      <family val="2"/>
    </font>
    <font>
      <b/>
      <sz val="11"/>
      <name val="Arial"/>
      <family val="2"/>
    </font>
    <font>
      <sz val="10"/>
      <name val="Arial"/>
      <family val="2"/>
    </font>
    <font>
      <sz val="8"/>
      <name val="Calibri"/>
      <family val="2"/>
    </font>
    <font>
      <u/>
      <sz val="11"/>
      <color indexed="12"/>
      <name val="Calibri"/>
      <family val="2"/>
    </font>
    <font>
      <sz val="11"/>
      <color theme="1"/>
      <name val="Calibri"/>
      <family val="2"/>
      <scheme val="minor"/>
    </font>
    <font>
      <b/>
      <sz val="11"/>
      <name val="Century Gothic"/>
      <family val="2"/>
    </font>
    <font>
      <b/>
      <sz val="11"/>
      <color theme="1"/>
      <name val="Century Gothic"/>
      <family val="2"/>
    </font>
    <font>
      <b/>
      <sz val="11"/>
      <color theme="0"/>
      <name val="Century Gothic"/>
      <family val="2"/>
    </font>
    <font>
      <sz val="10"/>
      <color theme="1"/>
      <name val="Arial"/>
      <family val="2"/>
    </font>
    <font>
      <b/>
      <sz val="10"/>
      <color theme="1"/>
      <name val="Arial"/>
      <family val="2"/>
    </font>
    <font>
      <sz val="11"/>
      <color theme="1"/>
      <name val="Century Gothic"/>
      <family val="2"/>
    </font>
    <font>
      <b/>
      <sz val="11"/>
      <color indexed="8"/>
      <name val="Arial"/>
      <family val="2"/>
    </font>
    <font>
      <b/>
      <u/>
      <sz val="11"/>
      <name val="Century Gothic"/>
      <family val="2"/>
    </font>
    <font>
      <sz val="11"/>
      <name val="Century Gothic"/>
      <family val="2"/>
    </font>
    <font>
      <sz val="13"/>
      <color theme="1"/>
      <name val="Century Gothic"/>
      <family val="2"/>
    </font>
    <font>
      <sz val="11"/>
      <color indexed="8"/>
      <name val="Arial"/>
      <family val="2"/>
    </font>
    <font>
      <u/>
      <sz val="11"/>
      <color rgb="FF0000FF"/>
      <name val="Arial"/>
      <family val="2"/>
    </font>
    <font>
      <b/>
      <sz val="11"/>
      <color rgb="FFFFA340"/>
      <name val="Century Gothic"/>
      <family val="2"/>
    </font>
    <font>
      <sz val="10"/>
      <name val="Lato"/>
      <family val="2"/>
    </font>
    <font>
      <b/>
      <sz val="13"/>
      <name val="Lato"/>
      <family val="2"/>
    </font>
    <font>
      <b/>
      <vertAlign val="superscript"/>
      <sz val="13"/>
      <name val="Lato"/>
      <family val="2"/>
    </font>
    <font>
      <sz val="16"/>
      <name val="Lato"/>
      <family val="2"/>
    </font>
    <font>
      <sz val="9"/>
      <name val="Lato"/>
      <family val="2"/>
    </font>
    <font>
      <b/>
      <sz val="11"/>
      <color rgb="FFFFA340"/>
      <name val="Lato"/>
      <family val="2"/>
    </font>
    <font>
      <i/>
      <sz val="10"/>
      <name val="Lato"/>
      <family val="2"/>
    </font>
    <font>
      <b/>
      <sz val="14"/>
      <color rgb="FFD83331"/>
      <name val="Lato"/>
      <family val="2"/>
    </font>
    <font>
      <b/>
      <sz val="11"/>
      <name val="Lato"/>
      <family val="2"/>
    </font>
    <font>
      <sz val="11"/>
      <name val="Lato"/>
      <family val="2"/>
    </font>
    <font>
      <i/>
      <sz val="9"/>
      <name val="Lato"/>
      <family val="2"/>
    </font>
    <font>
      <b/>
      <u/>
      <sz val="11"/>
      <name val="Lato"/>
      <family val="2"/>
    </font>
    <font>
      <b/>
      <sz val="10"/>
      <name val="Lato"/>
      <family val="2"/>
    </font>
    <font>
      <b/>
      <sz val="10"/>
      <color indexed="9"/>
      <name val="Lato"/>
      <family val="2"/>
    </font>
    <font>
      <b/>
      <u/>
      <sz val="10"/>
      <name val="Lato"/>
      <family val="2"/>
    </font>
    <font>
      <u/>
      <sz val="11"/>
      <color indexed="12"/>
      <name val="Lato"/>
      <family val="2"/>
    </font>
    <font>
      <i/>
      <sz val="8"/>
      <name val="Lato"/>
      <family val="2"/>
    </font>
    <font>
      <b/>
      <sz val="13"/>
      <color rgb="FFFFA340"/>
      <name val="Century Gothic"/>
      <family val="2"/>
    </font>
    <font>
      <sz val="11"/>
      <color theme="1"/>
      <name val="Lato"/>
      <family val="2"/>
    </font>
    <font>
      <b/>
      <sz val="16"/>
      <color rgb="FFFFA340"/>
      <name val="Lato"/>
      <family val="2"/>
    </font>
    <font>
      <b/>
      <sz val="11"/>
      <color rgb="FFFFFFFF"/>
      <name val="Lato"/>
      <family val="2"/>
    </font>
    <font>
      <b/>
      <sz val="10"/>
      <color rgb="FFFFFFFF"/>
      <name val="Lato"/>
      <family val="2"/>
    </font>
    <font>
      <sz val="10"/>
      <color rgb="FF000000"/>
      <name val="Lato"/>
      <family val="2"/>
    </font>
    <font>
      <b/>
      <sz val="10"/>
      <color rgb="FF000000"/>
      <name val="Lato"/>
      <family val="2"/>
    </font>
    <font>
      <b/>
      <sz val="10"/>
      <color theme="1"/>
      <name val="Lato"/>
      <family val="2"/>
    </font>
    <font>
      <u/>
      <sz val="10"/>
      <color rgb="FF000000"/>
      <name val="Lato"/>
      <family val="2"/>
    </font>
    <font>
      <sz val="10"/>
      <color theme="1"/>
      <name val="Lato"/>
      <family val="2"/>
    </font>
    <font>
      <vertAlign val="superscript"/>
      <sz val="10"/>
      <color rgb="FF000000"/>
      <name val="Lato"/>
      <family val="2"/>
    </font>
    <font>
      <sz val="3"/>
      <color rgb="FF000000"/>
      <name val="Lato"/>
      <family val="2"/>
    </font>
    <font>
      <sz val="3"/>
      <color theme="1"/>
      <name val="Lato"/>
      <family val="2"/>
    </font>
    <font>
      <u/>
      <sz val="10"/>
      <color theme="1"/>
      <name val="Lato"/>
      <family val="2"/>
    </font>
    <font>
      <b/>
      <sz val="3"/>
      <color rgb="FFFFFFFF"/>
      <name val="Lato"/>
      <family val="2"/>
    </font>
    <font>
      <b/>
      <sz val="11"/>
      <color theme="1"/>
      <name val="Lato"/>
      <family val="2"/>
    </font>
    <font>
      <b/>
      <vertAlign val="superscript"/>
      <sz val="11"/>
      <color rgb="FF000000"/>
      <name val="Arial"/>
      <family val="2"/>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rgb="FFFFA340"/>
        <bgColor indexed="64"/>
      </patternFill>
    </fill>
    <fill>
      <patternFill patternType="solid">
        <fgColor rgb="FFFFFF00"/>
        <bgColor indexed="64"/>
      </patternFill>
    </fill>
    <fill>
      <patternFill patternType="solid">
        <fgColor rgb="FF92D050"/>
        <bgColor indexed="64"/>
      </patternFill>
    </fill>
  </fills>
  <borders count="50">
    <border>
      <left/>
      <right/>
      <top/>
      <bottom/>
      <diagonal/>
    </border>
    <border>
      <left/>
      <right/>
      <top/>
      <bottom style="thin">
        <color indexed="64"/>
      </bottom>
      <diagonal/>
    </border>
    <border>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style="thin">
        <color indexed="9"/>
      </left>
      <right style="thin">
        <color indexed="9"/>
      </right>
      <top style="thin">
        <color indexed="9"/>
      </top>
      <bottom/>
      <diagonal/>
    </border>
    <border>
      <left/>
      <right/>
      <top/>
      <bottom style="thin">
        <color indexed="9"/>
      </bottom>
      <diagonal/>
    </border>
    <border>
      <left style="thin">
        <color indexed="9"/>
      </left>
      <right style="thin">
        <color indexed="9"/>
      </right>
      <top style="thin">
        <color indexed="9"/>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FFFF"/>
      </right>
      <top/>
      <bottom style="medium">
        <color rgb="FFFFFFFF"/>
      </bottom>
      <diagonal/>
    </border>
    <border>
      <left/>
      <right/>
      <top/>
      <bottom style="medium">
        <color rgb="FFFFFFFF"/>
      </bottom>
      <diagonal/>
    </border>
    <border>
      <left/>
      <right/>
      <top style="medium">
        <color rgb="FFFFFFFF"/>
      </top>
      <bottom style="medium">
        <color rgb="FFFFFFFF"/>
      </bottom>
      <diagonal/>
    </border>
    <border>
      <left/>
      <right/>
      <top style="medium">
        <color rgb="FFFFFFFF"/>
      </top>
      <bottom/>
      <diagonal/>
    </border>
    <border>
      <left/>
      <right style="medium">
        <color rgb="FFFFFFFF"/>
      </right>
      <top/>
      <bottom/>
      <diagonal/>
    </border>
    <border>
      <left style="medium">
        <color rgb="FFFFFFFF"/>
      </left>
      <right/>
      <top/>
      <bottom style="medium">
        <color rgb="FFFFFFFF"/>
      </bottom>
      <diagonal/>
    </border>
    <border>
      <left style="medium">
        <color rgb="FFFFFFFF"/>
      </left>
      <right/>
      <top style="medium">
        <color rgb="FFFFFFFF"/>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style="thin">
        <color indexed="9"/>
      </left>
      <right/>
      <top style="thin">
        <color indexed="9"/>
      </top>
      <bottom/>
      <diagonal/>
    </border>
    <border>
      <left style="thin">
        <color indexed="9"/>
      </left>
      <right/>
      <top style="thin">
        <color indexed="9"/>
      </top>
      <bottom style="thin">
        <color theme="0"/>
      </bottom>
      <diagonal/>
    </border>
    <border>
      <left/>
      <right style="thin">
        <color indexed="9"/>
      </right>
      <top style="thin">
        <color indexed="9"/>
      </top>
      <bottom style="thin">
        <color indexed="9"/>
      </bottom>
      <diagonal/>
    </border>
    <border>
      <left/>
      <right style="thin">
        <color indexed="9"/>
      </right>
      <top style="thin">
        <color indexed="9"/>
      </top>
      <bottom style="thin">
        <color theme="0"/>
      </bottom>
      <diagonal/>
    </border>
  </borders>
  <cellStyleXfs count="5">
    <xf numFmtId="0" fontId="0" fillId="0" borderId="0"/>
    <xf numFmtId="0" fontId="8" fillId="0" borderId="0" applyNumberFormat="0" applyFill="0" applyBorder="0" applyAlignment="0" applyProtection="0">
      <alignment vertical="top"/>
      <protection locked="0"/>
    </xf>
    <xf numFmtId="166" fontId="6" fillId="0" borderId="0" applyFont="0" applyFill="0" applyBorder="0" applyAlignment="0" applyProtection="0"/>
    <xf numFmtId="9" fontId="9" fillId="0" borderId="0" applyFont="0" applyFill="0" applyBorder="0" applyAlignment="0" applyProtection="0"/>
    <xf numFmtId="44" fontId="9" fillId="0" borderId="0" applyFont="0" applyFill="0" applyBorder="0" applyAlignment="0" applyProtection="0"/>
  </cellStyleXfs>
  <cellXfs count="292">
    <xf numFmtId="0" fontId="0" fillId="0" borderId="0" xfId="0"/>
    <xf numFmtId="0" fontId="0" fillId="0" borderId="0" xfId="0" applyAlignment="1">
      <alignment vertical="center"/>
    </xf>
    <xf numFmtId="0" fontId="3" fillId="0" borderId="0" xfId="0" applyFont="1" applyAlignment="1">
      <alignment vertical="center"/>
    </xf>
    <xf numFmtId="0" fontId="13" fillId="5" borderId="14" xfId="0" applyFont="1" applyFill="1" applyBorder="1" applyAlignment="1">
      <alignment horizontal="left" vertical="center" indent="1"/>
    </xf>
    <xf numFmtId="0" fontId="13" fillId="0" borderId="0" xfId="0" applyFont="1"/>
    <xf numFmtId="168" fontId="13" fillId="0" borderId="0" xfId="0" applyNumberFormat="1" applyFont="1"/>
    <xf numFmtId="0" fontId="13" fillId="0" borderId="0" xfId="0" applyFont="1" applyAlignment="1">
      <alignment horizontal="right"/>
    </xf>
    <xf numFmtId="2" fontId="13" fillId="0" borderId="0" xfId="0" applyNumberFormat="1" applyFont="1"/>
    <xf numFmtId="0" fontId="13" fillId="0" borderId="20" xfId="0" applyFont="1" applyBorder="1"/>
    <xf numFmtId="0" fontId="13" fillId="0" borderId="22" xfId="0" applyFont="1" applyBorder="1"/>
    <xf numFmtId="0" fontId="13" fillId="0" borderId="23" xfId="0" applyFont="1" applyBorder="1"/>
    <xf numFmtId="0" fontId="13" fillId="0" borderId="24" xfId="0" applyFont="1" applyBorder="1"/>
    <xf numFmtId="0" fontId="13" fillId="0" borderId="26" xfId="0" applyFont="1" applyBorder="1"/>
    <xf numFmtId="0" fontId="13" fillId="0" borderId="27" xfId="0" applyFont="1" applyBorder="1"/>
    <xf numFmtId="0" fontId="13" fillId="0" borderId="28" xfId="0" applyFont="1" applyBorder="1"/>
    <xf numFmtId="0" fontId="14" fillId="0" borderId="26" xfId="0" applyFont="1" applyBorder="1"/>
    <xf numFmtId="0" fontId="14" fillId="0" borderId="27" xfId="0" applyFont="1" applyBorder="1"/>
    <xf numFmtId="0" fontId="14" fillId="0" borderId="22" xfId="0" applyFont="1" applyBorder="1"/>
    <xf numFmtId="2" fontId="13" fillId="0" borderId="23" xfId="0" applyNumberFormat="1" applyFont="1" applyBorder="1"/>
    <xf numFmtId="2" fontId="13" fillId="0" borderId="25" xfId="0" applyNumberFormat="1" applyFont="1" applyBorder="1"/>
    <xf numFmtId="2" fontId="13" fillId="0" borderId="22" xfId="0" applyNumberFormat="1" applyFont="1" applyBorder="1"/>
    <xf numFmtId="2" fontId="13" fillId="0" borderId="24" xfId="0" applyNumberFormat="1" applyFont="1" applyBorder="1"/>
    <xf numFmtId="0" fontId="13" fillId="0" borderId="28" xfId="0" applyFont="1" applyBorder="1" applyAlignment="1">
      <alignment horizontal="center"/>
    </xf>
    <xf numFmtId="0" fontId="13" fillId="0" borderId="0" xfId="0" applyFont="1" applyAlignment="1">
      <alignment horizontal="center"/>
    </xf>
    <xf numFmtId="0" fontId="13" fillId="0" borderId="27" xfId="0" applyFont="1" applyBorder="1" applyAlignment="1">
      <alignment horizontal="left" indent="2"/>
    </xf>
    <xf numFmtId="0" fontId="13" fillId="0" borderId="0" xfId="0" applyFont="1" applyAlignment="1">
      <alignment vertical="center"/>
    </xf>
    <xf numFmtId="0" fontId="13" fillId="0" borderId="28" xfId="0" applyFont="1" applyBorder="1" applyAlignment="1">
      <alignment horizontal="left" indent="2"/>
    </xf>
    <xf numFmtId="0" fontId="14" fillId="0" borderId="20" xfId="0" applyFont="1" applyBorder="1"/>
    <xf numFmtId="0" fontId="14" fillId="0" borderId="24" xfId="0" applyFont="1" applyBorder="1"/>
    <xf numFmtId="168" fontId="13" fillId="0" borderId="26" xfId="0" applyNumberFormat="1" applyFont="1" applyBorder="1"/>
    <xf numFmtId="168" fontId="13" fillId="0" borderId="26" xfId="0" applyNumberFormat="1" applyFont="1" applyBorder="1" applyAlignment="1">
      <alignment horizontal="right" indent="2"/>
    </xf>
    <xf numFmtId="0" fontId="13" fillId="0" borderId="27" xfId="0" applyFont="1" applyBorder="1" applyAlignment="1">
      <alignment horizontal="right"/>
    </xf>
    <xf numFmtId="168" fontId="13" fillId="0" borderId="27" xfId="0" applyNumberFormat="1" applyFont="1" applyBorder="1" applyAlignment="1">
      <alignment horizontal="right" indent="2"/>
    </xf>
    <xf numFmtId="2" fontId="13" fillId="0" borderId="20" xfId="0" applyNumberFormat="1" applyFont="1" applyBorder="1"/>
    <xf numFmtId="2" fontId="13" fillId="0" borderId="21" xfId="0" applyNumberFormat="1" applyFont="1" applyBorder="1"/>
    <xf numFmtId="0" fontId="14" fillId="0" borderId="19" xfId="0" applyFont="1" applyBorder="1" applyAlignment="1">
      <alignment horizontal="right" indent="2"/>
    </xf>
    <xf numFmtId="2" fontId="14" fillId="0" borderId="29" xfId="0" applyNumberFormat="1" applyFont="1" applyBorder="1"/>
    <xf numFmtId="2" fontId="14" fillId="0" borderId="30" xfId="0" applyNumberFormat="1" applyFont="1" applyBorder="1"/>
    <xf numFmtId="168" fontId="13" fillId="0" borderId="27" xfId="0" applyNumberFormat="1" applyFont="1" applyBorder="1"/>
    <xf numFmtId="0" fontId="13" fillId="0" borderId="28" xfId="0" applyFont="1" applyBorder="1" applyAlignment="1">
      <alignment horizontal="right"/>
    </xf>
    <xf numFmtId="0" fontId="13" fillId="0" borderId="22" xfId="0" applyFont="1" applyBorder="1" applyAlignment="1">
      <alignment horizontal="center" vertical="center"/>
    </xf>
    <xf numFmtId="0" fontId="13" fillId="0" borderId="23" xfId="0" applyFont="1" applyBorder="1" applyAlignment="1">
      <alignment horizontal="center" vertical="center"/>
    </xf>
    <xf numFmtId="2" fontId="13" fillId="0" borderId="20" xfId="0" applyNumberFormat="1" applyFont="1" applyBorder="1" applyAlignment="1">
      <alignment horizontal="right" indent="2"/>
    </xf>
    <xf numFmtId="0" fontId="13" fillId="0" borderId="21" xfId="0" applyFont="1" applyBorder="1" applyAlignment="1">
      <alignment horizontal="right" vertical="center" indent="2"/>
    </xf>
    <xf numFmtId="2" fontId="13" fillId="0" borderId="22" xfId="0" applyNumberFormat="1" applyFont="1" applyBorder="1" applyAlignment="1">
      <alignment horizontal="right" indent="2"/>
    </xf>
    <xf numFmtId="2" fontId="13" fillId="0" borderId="23" xfId="0" applyNumberFormat="1" applyFont="1" applyBorder="1" applyAlignment="1">
      <alignment horizontal="right" indent="2"/>
    </xf>
    <xf numFmtId="0" fontId="14" fillId="0" borderId="28" xfId="0" applyFont="1" applyBorder="1" applyAlignment="1">
      <alignment vertical="center"/>
    </xf>
    <xf numFmtId="0" fontId="14" fillId="0" borderId="24" xfId="0" applyFont="1" applyBorder="1" applyAlignment="1">
      <alignment horizontal="right" vertical="center" indent="2"/>
    </xf>
    <xf numFmtId="0" fontId="14" fillId="0" borderId="25" xfId="0" applyFont="1" applyBorder="1" applyAlignment="1">
      <alignment horizontal="right" vertical="center" indent="2"/>
    </xf>
    <xf numFmtId="0" fontId="14" fillId="4" borderId="27" xfId="0" applyFont="1" applyFill="1" applyBorder="1"/>
    <xf numFmtId="0" fontId="13" fillId="4" borderId="23" xfId="0" applyFont="1" applyFill="1" applyBorder="1"/>
    <xf numFmtId="0" fontId="14" fillId="4" borderId="22" xfId="0" applyFont="1" applyFill="1" applyBorder="1"/>
    <xf numFmtId="0" fontId="13" fillId="4" borderId="27" xfId="0" applyFont="1" applyFill="1" applyBorder="1"/>
    <xf numFmtId="2" fontId="13" fillId="4" borderId="22" xfId="0" applyNumberFormat="1" applyFont="1" applyFill="1" applyBorder="1"/>
    <xf numFmtId="0" fontId="2" fillId="2" borderId="0" xfId="0" applyFont="1" applyFill="1"/>
    <xf numFmtId="0" fontId="2" fillId="2" borderId="1" xfId="0" applyFont="1" applyFill="1" applyBorder="1"/>
    <xf numFmtId="0" fontId="2" fillId="2" borderId="2" xfId="0" applyFont="1" applyFill="1" applyBorder="1"/>
    <xf numFmtId="0" fontId="15" fillId="2" borderId="0" xfId="0" applyFont="1" applyFill="1"/>
    <xf numFmtId="0" fontId="16" fillId="2" borderId="2" xfId="0" applyFont="1" applyFill="1" applyBorder="1" applyAlignment="1">
      <alignment vertical="top"/>
    </xf>
    <xf numFmtId="0" fontId="17" fillId="2" borderId="0" xfId="0" applyFont="1" applyFill="1"/>
    <xf numFmtId="0" fontId="18" fillId="2" borderId="0" xfId="0" applyFont="1" applyFill="1"/>
    <xf numFmtId="0" fontId="10" fillId="2" borderId="0" xfId="0" applyFont="1" applyFill="1" applyAlignment="1">
      <alignment horizontal="right"/>
    </xf>
    <xf numFmtId="0" fontId="18" fillId="2" borderId="1" xfId="0" applyFont="1" applyFill="1" applyBorder="1"/>
    <xf numFmtId="0" fontId="10" fillId="4" borderId="1" xfId="0" applyFont="1" applyFill="1" applyBorder="1" applyAlignment="1">
      <alignment horizontal="right"/>
    </xf>
    <xf numFmtId="0" fontId="19" fillId="2" borderId="0" xfId="0" applyFont="1" applyFill="1"/>
    <xf numFmtId="0" fontId="2" fillId="2" borderId="0" xfId="0" applyFont="1" applyFill="1" applyAlignment="1">
      <alignment vertical="center"/>
    </xf>
    <xf numFmtId="0" fontId="16" fillId="2" borderId="2" xfId="0" applyFont="1" applyFill="1" applyBorder="1" applyAlignment="1">
      <alignment horizontal="right" vertical="top" indent="7"/>
    </xf>
    <xf numFmtId="168" fontId="13" fillId="4" borderId="28" xfId="0" applyNumberFormat="1" applyFont="1" applyFill="1" applyBorder="1" applyAlignment="1">
      <alignment horizontal="right" indent="2"/>
    </xf>
    <xf numFmtId="0" fontId="13" fillId="4" borderId="0" xfId="0" applyFont="1" applyFill="1"/>
    <xf numFmtId="0" fontId="13" fillId="4" borderId="27" xfId="0" applyFont="1" applyFill="1" applyBorder="1" applyAlignment="1">
      <alignment horizontal="left" indent="2"/>
    </xf>
    <xf numFmtId="0" fontId="20" fillId="2" borderId="0" xfId="0" applyFont="1" applyFill="1" applyAlignment="1">
      <alignment horizontal="justify" vertical="center" wrapText="1"/>
    </xf>
    <xf numFmtId="0" fontId="23" fillId="2" borderId="0" xfId="0" applyFont="1" applyFill="1" applyAlignment="1">
      <alignment vertical="center"/>
    </xf>
    <xf numFmtId="0" fontId="24" fillId="2" borderId="0" xfId="0" applyFont="1" applyFill="1" applyAlignment="1">
      <alignment horizontal="right" vertical="center" wrapText="1"/>
    </xf>
    <xf numFmtId="0" fontId="26" fillId="2" borderId="0" xfId="0" applyFont="1" applyFill="1" applyAlignment="1">
      <alignment vertical="center"/>
    </xf>
    <xf numFmtId="164" fontId="27" fillId="2" borderId="0" xfId="0" applyNumberFormat="1" applyFont="1" applyFill="1"/>
    <xf numFmtId="0" fontId="29" fillId="2" borderId="0" xfId="0" applyFont="1" applyFill="1" applyAlignment="1">
      <alignment horizontal="centerContinuous"/>
    </xf>
    <xf numFmtId="0" fontId="23" fillId="2" borderId="0" xfId="0" applyFont="1" applyFill="1"/>
    <xf numFmtId="164" fontId="27" fillId="2" borderId="0" xfId="0" applyNumberFormat="1" applyFont="1" applyFill="1" applyAlignment="1">
      <alignment vertical="center"/>
    </xf>
    <xf numFmtId="0" fontId="28" fillId="2" borderId="1" xfId="0" applyFont="1" applyFill="1" applyBorder="1" applyAlignment="1">
      <alignment horizontal="right" wrapText="1"/>
    </xf>
    <xf numFmtId="0" fontId="28" fillId="2" borderId="1" xfId="0" applyFont="1" applyFill="1" applyBorder="1" applyAlignment="1">
      <alignment horizontal="right" vertical="center"/>
    </xf>
    <xf numFmtId="0" fontId="29" fillId="2" borderId="0" xfId="0" applyFont="1" applyFill="1" applyAlignment="1">
      <alignment horizontal="centerContinuous" vertical="center"/>
    </xf>
    <xf numFmtId="0" fontId="30" fillId="2" borderId="0" xfId="0" applyFont="1" applyFill="1" applyAlignment="1">
      <alignment horizontal="center" vertical="center" wrapText="1"/>
    </xf>
    <xf numFmtId="164" fontId="31" fillId="2" borderId="0" xfId="0" applyNumberFormat="1" applyFont="1" applyFill="1" applyAlignment="1">
      <alignment horizontal="center" vertical="center"/>
    </xf>
    <xf numFmtId="0" fontId="29" fillId="2" borderId="0" xfId="0" applyFont="1" applyFill="1" applyAlignment="1">
      <alignment horizontal="center" vertical="center"/>
    </xf>
    <xf numFmtId="164" fontId="31" fillId="2" borderId="0" xfId="0" applyNumberFormat="1" applyFont="1" applyFill="1" applyAlignment="1">
      <alignment horizontal="left" vertical="center" indent="7"/>
    </xf>
    <xf numFmtId="164" fontId="23" fillId="3" borderId="0" xfId="0" applyNumberFormat="1" applyFont="1" applyFill="1" applyAlignment="1" applyProtection="1">
      <alignment horizontal="left" vertical="center" indent="1"/>
      <protection locked="0"/>
    </xf>
    <xf numFmtId="164" fontId="32" fillId="0" borderId="0" xfId="0" applyNumberFormat="1" applyFont="1" applyAlignment="1">
      <alignment vertical="center"/>
    </xf>
    <xf numFmtId="164" fontId="27" fillId="2" borderId="0" xfId="0" applyNumberFormat="1" applyFont="1" applyFill="1" applyAlignment="1">
      <alignment horizontal="left" vertical="center" indent="7"/>
    </xf>
    <xf numFmtId="0" fontId="29" fillId="2" borderId="0" xfId="0" applyFont="1" applyFill="1" applyAlignment="1">
      <alignment horizontal="left" vertical="center" indent="1"/>
    </xf>
    <xf numFmtId="164" fontId="32" fillId="2" borderId="0" xfId="0" applyNumberFormat="1" applyFont="1" applyFill="1" applyAlignment="1">
      <alignment vertical="center"/>
    </xf>
    <xf numFmtId="0" fontId="31" fillId="2" borderId="0" xfId="0" applyFont="1" applyFill="1" applyAlignment="1">
      <alignment horizontal="left" vertical="center"/>
    </xf>
    <xf numFmtId="0" fontId="29" fillId="2" borderId="0" xfId="0" applyFont="1" applyFill="1" applyAlignment="1">
      <alignment vertical="center"/>
    </xf>
    <xf numFmtId="165" fontId="32" fillId="2" borderId="0" xfId="0" applyNumberFormat="1" applyFont="1" applyFill="1" applyAlignment="1">
      <alignment vertical="center"/>
    </xf>
    <xf numFmtId="0" fontId="32" fillId="2" borderId="0" xfId="0" applyFont="1" applyFill="1" applyAlignment="1">
      <alignment vertical="center"/>
    </xf>
    <xf numFmtId="0" fontId="33" fillId="2" borderId="0" xfId="0" applyFont="1" applyFill="1" applyAlignment="1">
      <alignment vertical="center"/>
    </xf>
    <xf numFmtId="164" fontId="34" fillId="2" borderId="0" xfId="0" applyNumberFormat="1" applyFont="1" applyFill="1" applyAlignment="1">
      <alignment horizontal="left" vertical="center" indent="7"/>
    </xf>
    <xf numFmtId="0" fontId="33" fillId="2" borderId="0" xfId="0" applyFont="1" applyFill="1" applyAlignment="1">
      <alignment horizontal="left" vertical="center" indent="1"/>
    </xf>
    <xf numFmtId="165" fontId="33" fillId="2" borderId="0" xfId="0" applyNumberFormat="1" applyFont="1" applyFill="1" applyAlignment="1">
      <alignment vertical="center"/>
    </xf>
    <xf numFmtId="164" fontId="33" fillId="2" borderId="0" xfId="0" applyNumberFormat="1" applyFont="1" applyFill="1" applyAlignment="1">
      <alignment vertical="center"/>
    </xf>
    <xf numFmtId="0" fontId="31" fillId="2" borderId="0" xfId="0" applyFont="1" applyFill="1" applyAlignment="1">
      <alignment horizontal="center" vertical="center"/>
    </xf>
    <xf numFmtId="164" fontId="23" fillId="2" borderId="0" xfId="0" applyNumberFormat="1" applyFont="1" applyFill="1" applyAlignment="1">
      <alignment horizontal="left" vertical="center" indent="7"/>
    </xf>
    <xf numFmtId="0" fontId="33" fillId="2" borderId="0" xfId="0" applyFont="1" applyFill="1" applyAlignment="1">
      <alignment horizontal="left" vertical="center"/>
    </xf>
    <xf numFmtId="0" fontId="35" fillId="2" borderId="0" xfId="0" applyFont="1" applyFill="1" applyAlignment="1">
      <alignment horizontal="center" vertical="center" wrapText="1"/>
    </xf>
    <xf numFmtId="0" fontId="36" fillId="4" borderId="0" xfId="0" applyFont="1" applyFill="1" applyAlignment="1">
      <alignment horizontal="center" vertical="center"/>
    </xf>
    <xf numFmtId="0" fontId="23" fillId="4" borderId="0" xfId="0" applyFont="1" applyFill="1" applyAlignment="1">
      <alignment vertical="center"/>
    </xf>
    <xf numFmtId="0" fontId="35" fillId="5" borderId="3" xfId="0" applyFont="1" applyFill="1" applyBorder="1" applyAlignment="1">
      <alignment horizontal="center" vertical="center"/>
    </xf>
    <xf numFmtId="0" fontId="35" fillId="5" borderId="4" xfId="0" applyFont="1" applyFill="1" applyBorder="1" applyAlignment="1">
      <alignment horizontal="center" vertical="center"/>
    </xf>
    <xf numFmtId="0" fontId="35" fillId="4" borderId="0" xfId="0" applyFont="1" applyFill="1" applyAlignment="1">
      <alignment horizontal="center" vertical="center"/>
    </xf>
    <xf numFmtId="0" fontId="35" fillId="5" borderId="48" xfId="0" applyFont="1" applyFill="1" applyBorder="1" applyAlignment="1">
      <alignment horizontal="center" vertical="center"/>
    </xf>
    <xf numFmtId="0" fontId="35" fillId="5" borderId="0" xfId="0" applyFont="1" applyFill="1" applyAlignment="1">
      <alignment horizontal="left" vertical="center"/>
    </xf>
    <xf numFmtId="0" fontId="35" fillId="4" borderId="0" xfId="0" applyFont="1" applyFill="1" applyAlignment="1">
      <alignment vertical="center"/>
    </xf>
    <xf numFmtId="167" fontId="35" fillId="5" borderId="9" xfId="2" applyNumberFormat="1" applyFont="1" applyFill="1" applyBorder="1" applyAlignment="1">
      <alignment horizontal="center" vertical="center"/>
    </xf>
    <xf numFmtId="167" fontId="35" fillId="5" borderId="46" xfId="2" applyNumberFormat="1" applyFont="1" applyFill="1" applyBorder="1" applyAlignment="1">
      <alignment horizontal="center" vertical="center"/>
    </xf>
    <xf numFmtId="167" fontId="35" fillId="4" borderId="0" xfId="2" applyNumberFormat="1" applyFont="1" applyFill="1" applyBorder="1" applyAlignment="1">
      <alignment horizontal="center" vertical="center"/>
    </xf>
    <xf numFmtId="167" fontId="35" fillId="5" borderId="5" xfId="2" applyNumberFormat="1" applyFont="1" applyFill="1" applyBorder="1" applyAlignment="1">
      <alignment horizontal="center" vertical="center"/>
    </xf>
    <xf numFmtId="0" fontId="35" fillId="2" borderId="0" xfId="0" applyFont="1" applyFill="1" applyAlignment="1">
      <alignment vertical="center"/>
    </xf>
    <xf numFmtId="167" fontId="35" fillId="5" borderId="11" xfId="2" applyNumberFormat="1" applyFont="1" applyFill="1" applyBorder="1" applyAlignment="1">
      <alignment horizontal="center" vertical="center"/>
    </xf>
    <xf numFmtId="167" fontId="35" fillId="5" borderId="47" xfId="2" applyNumberFormat="1" applyFont="1" applyFill="1" applyBorder="1" applyAlignment="1">
      <alignment horizontal="center" vertical="center"/>
    </xf>
    <xf numFmtId="167" fontId="35" fillId="5" borderId="49" xfId="2" applyNumberFormat="1" applyFont="1" applyFill="1" applyBorder="1" applyAlignment="1">
      <alignment horizontal="center" vertical="center"/>
    </xf>
    <xf numFmtId="167" fontId="35" fillId="5" borderId="7" xfId="2" applyNumberFormat="1" applyFont="1" applyFill="1" applyBorder="1" applyAlignment="1">
      <alignment horizontal="center" vertical="center"/>
    </xf>
    <xf numFmtId="167" fontId="35" fillId="5" borderId="8" xfId="2" applyNumberFormat="1" applyFont="1" applyFill="1" applyBorder="1" applyAlignment="1">
      <alignment horizontal="center" vertical="center"/>
    </xf>
    <xf numFmtId="167" fontId="35" fillId="5" borderId="6" xfId="2" applyNumberFormat="1" applyFont="1" applyFill="1" applyBorder="1" applyAlignment="1">
      <alignment horizontal="center" vertical="center"/>
    </xf>
    <xf numFmtId="0" fontId="37" fillId="2" borderId="0" xfId="0" applyFont="1" applyFill="1" applyAlignment="1">
      <alignment vertical="center"/>
    </xf>
    <xf numFmtId="0" fontId="38" fillId="2" borderId="0" xfId="1" applyFont="1" applyFill="1" applyAlignment="1" applyProtection="1">
      <alignment horizontal="left" vertical="center"/>
    </xf>
    <xf numFmtId="0" fontId="39" fillId="2" borderId="0" xfId="0" applyFont="1" applyFill="1" applyAlignment="1">
      <alignment vertical="center"/>
    </xf>
    <xf numFmtId="2" fontId="35" fillId="5" borderId="12" xfId="0" applyNumberFormat="1" applyFont="1" applyFill="1" applyBorder="1" applyAlignment="1">
      <alignment horizontal="center" vertical="center"/>
    </xf>
    <xf numFmtId="0" fontId="40" fillId="2" borderId="0" xfId="0" applyFont="1" applyFill="1" applyAlignment="1">
      <alignment horizontal="right"/>
    </xf>
    <xf numFmtId="0" fontId="22" fillId="0" borderId="0" xfId="0" applyFont="1" applyAlignment="1">
      <alignment vertical="center"/>
    </xf>
    <xf numFmtId="0" fontId="12" fillId="7" borderId="18" xfId="0" applyFont="1" applyFill="1" applyBorder="1" applyAlignment="1">
      <alignment vertical="center"/>
    </xf>
    <xf numFmtId="0" fontId="12" fillId="7" borderId="12" xfId="0" applyFont="1" applyFill="1" applyBorder="1" applyAlignment="1">
      <alignment vertical="center"/>
    </xf>
    <xf numFmtId="0" fontId="12" fillId="7" borderId="12" xfId="0" applyFont="1" applyFill="1" applyBorder="1" applyAlignment="1">
      <alignment horizontal="center" vertical="center"/>
    </xf>
    <xf numFmtId="0" fontId="12" fillId="7" borderId="12" xfId="0" applyFont="1" applyFill="1" applyBorder="1" applyAlignment="1">
      <alignment horizontal="left" vertical="center" indent="1"/>
    </xf>
    <xf numFmtId="0" fontId="41" fillId="0" borderId="0" xfId="0" applyFont="1"/>
    <xf numFmtId="0" fontId="45" fillId="5" borderId="12" xfId="0" applyFont="1" applyFill="1" applyBorder="1" applyAlignment="1">
      <alignment horizontal="left" vertical="center" wrapText="1"/>
    </xf>
    <xf numFmtId="0" fontId="46" fillId="5" borderId="12" xfId="0" applyFont="1" applyFill="1" applyBorder="1" applyAlignment="1">
      <alignment horizontal="center" vertical="center" wrapText="1"/>
    </xf>
    <xf numFmtId="0" fontId="41" fillId="2" borderId="0" xfId="0" applyFont="1" applyFill="1"/>
    <xf numFmtId="0" fontId="44" fillId="4" borderId="32" xfId="0" applyFont="1" applyFill="1" applyBorder="1" applyAlignment="1">
      <alignment vertical="center" wrapText="1"/>
    </xf>
    <xf numFmtId="0" fontId="47" fillId="5" borderId="33" xfId="0" applyFont="1" applyFill="1" applyBorder="1" applyAlignment="1">
      <alignment vertical="center" wrapText="1"/>
    </xf>
    <xf numFmtId="0" fontId="47" fillId="4" borderId="34" xfId="0" applyFont="1" applyFill="1" applyBorder="1" applyAlignment="1">
      <alignment vertical="center" wrapText="1"/>
    </xf>
    <xf numFmtId="0" fontId="45" fillId="5" borderId="12" xfId="0" applyFont="1" applyFill="1" applyBorder="1" applyAlignment="1">
      <alignment horizontal="center" vertical="center" wrapText="1"/>
    </xf>
    <xf numFmtId="0" fontId="45" fillId="5" borderId="12" xfId="0" applyFont="1" applyFill="1" applyBorder="1" applyAlignment="1">
      <alignment horizontal="justify" vertical="center" wrapText="1"/>
    </xf>
    <xf numFmtId="0" fontId="45" fillId="5" borderId="12" xfId="0" applyFont="1" applyFill="1" applyBorder="1" applyAlignment="1">
      <alignment vertical="center" wrapText="1"/>
    </xf>
    <xf numFmtId="0" fontId="48" fillId="5" borderId="13" xfId="0" applyFont="1" applyFill="1" applyBorder="1" applyAlignment="1">
      <alignment horizontal="justify" vertical="center" wrapText="1"/>
    </xf>
    <xf numFmtId="0" fontId="45" fillId="5" borderId="13" xfId="0" applyFont="1" applyFill="1" applyBorder="1" applyAlignment="1">
      <alignment horizontal="left" vertical="center" wrapText="1"/>
    </xf>
    <xf numFmtId="0" fontId="45" fillId="5" borderId="13" xfId="0" applyFont="1" applyFill="1" applyBorder="1" applyAlignment="1">
      <alignment vertical="center" wrapText="1"/>
    </xf>
    <xf numFmtId="0" fontId="49" fillId="5" borderId="14" xfId="0" quotePrefix="1" applyFont="1" applyFill="1" applyBorder="1" applyAlignment="1">
      <alignment horizontal="left" vertical="top" wrapText="1" indent="6"/>
    </xf>
    <xf numFmtId="0" fontId="45" fillId="5" borderId="14" xfId="0" applyFont="1" applyFill="1" applyBorder="1" applyAlignment="1">
      <alignment horizontal="center" vertical="top" wrapText="1"/>
    </xf>
    <xf numFmtId="0" fontId="49" fillId="5" borderId="15" xfId="0" quotePrefix="1" applyFont="1" applyFill="1" applyBorder="1" applyAlignment="1">
      <alignment horizontal="left" vertical="top" wrapText="1" indent="6"/>
    </xf>
    <xf numFmtId="0" fontId="45" fillId="5" borderId="15" xfId="0" applyFont="1" applyFill="1" applyBorder="1" applyAlignment="1">
      <alignment horizontal="center" vertical="top" wrapText="1"/>
    </xf>
    <xf numFmtId="0" fontId="51" fillId="4" borderId="32" xfId="0" applyFont="1" applyFill="1" applyBorder="1" applyAlignment="1">
      <alignment vertical="center" wrapText="1"/>
    </xf>
    <xf numFmtId="0" fontId="46" fillId="4" borderId="34" xfId="0" applyFont="1" applyFill="1" applyBorder="1" applyAlignment="1">
      <alignment vertical="center" wrapText="1"/>
    </xf>
    <xf numFmtId="0" fontId="49" fillId="5" borderId="12" xfId="0" applyFont="1" applyFill="1" applyBorder="1" applyAlignment="1">
      <alignment horizontal="center" vertical="center" wrapText="1"/>
    </xf>
    <xf numFmtId="0" fontId="47" fillId="5" borderId="12" xfId="0" applyFont="1" applyFill="1" applyBorder="1" applyAlignment="1">
      <alignment horizontal="center" vertical="center" wrapText="1"/>
    </xf>
    <xf numFmtId="0" fontId="49" fillId="5" borderId="12" xfId="0" applyFont="1" applyFill="1" applyBorder="1" applyAlignment="1">
      <alignment horizontal="justify" vertical="center" wrapText="1"/>
    </xf>
    <xf numFmtId="0" fontId="52" fillId="6" borderId="31" xfId="0" applyFont="1" applyFill="1" applyBorder="1" applyAlignment="1">
      <alignment horizontal="justify" vertical="center" wrapText="1"/>
    </xf>
    <xf numFmtId="0" fontId="52" fillId="6" borderId="36" xfId="0" applyFont="1" applyFill="1" applyBorder="1" applyAlignment="1">
      <alignment vertical="center" wrapText="1"/>
    </xf>
    <xf numFmtId="0" fontId="52" fillId="6" borderId="32" xfId="0" applyFont="1" applyFill="1" applyBorder="1" applyAlignment="1">
      <alignment vertical="center" wrapText="1"/>
    </xf>
    <xf numFmtId="0" fontId="52" fillId="0" borderId="33" xfId="0" applyFont="1" applyBorder="1" applyAlignment="1">
      <alignment vertical="center" wrapText="1"/>
    </xf>
    <xf numFmtId="0" fontId="49" fillId="6" borderId="35" xfId="0" applyFont="1" applyFill="1" applyBorder="1" applyAlignment="1">
      <alignment horizontal="justify" vertical="center" wrapText="1"/>
    </xf>
    <xf numFmtId="0" fontId="49" fillId="6" borderId="37" xfId="0" applyFont="1" applyFill="1" applyBorder="1" applyAlignment="1">
      <alignment vertical="center" wrapText="1"/>
    </xf>
    <xf numFmtId="0" fontId="49" fillId="6" borderId="34" xfId="0" applyFont="1" applyFill="1" applyBorder="1" applyAlignment="1">
      <alignment vertical="center" wrapText="1"/>
    </xf>
    <xf numFmtId="0" fontId="53" fillId="5" borderId="13" xfId="0" applyFont="1" applyFill="1" applyBorder="1" applyAlignment="1">
      <alignment horizontal="justify" vertical="center" wrapText="1"/>
    </xf>
    <xf numFmtId="0" fontId="49" fillId="5" borderId="40" xfId="0" applyFont="1" applyFill="1" applyBorder="1" applyAlignment="1">
      <alignment vertical="center" wrapText="1"/>
    </xf>
    <xf numFmtId="0" fontId="49" fillId="5" borderId="41" xfId="0" applyFont="1" applyFill="1" applyBorder="1" applyAlignment="1">
      <alignment vertical="center" wrapText="1"/>
    </xf>
    <xf numFmtId="0" fontId="49" fillId="5" borderId="42" xfId="0" applyFont="1" applyFill="1" applyBorder="1" applyAlignment="1">
      <alignment vertical="center" wrapText="1"/>
    </xf>
    <xf numFmtId="0" fontId="44" fillId="4" borderId="0" xfId="0" applyFont="1" applyFill="1" applyAlignment="1">
      <alignment vertical="center" wrapText="1"/>
    </xf>
    <xf numFmtId="0" fontId="47" fillId="4" borderId="32" xfId="0" applyFont="1" applyFill="1" applyBorder="1" applyAlignment="1">
      <alignment vertical="center" wrapText="1"/>
    </xf>
    <xf numFmtId="0" fontId="47" fillId="6" borderId="33" xfId="0" applyFont="1" applyFill="1" applyBorder="1" applyAlignment="1">
      <alignment vertical="center" wrapText="1"/>
    </xf>
    <xf numFmtId="0" fontId="49" fillId="4" borderId="32" xfId="0" applyFont="1" applyFill="1" applyBorder="1" applyAlignment="1">
      <alignment vertical="center" wrapText="1"/>
    </xf>
    <xf numFmtId="0" fontId="49" fillId="5" borderId="12" xfId="0" applyFont="1" applyFill="1" applyBorder="1" applyAlignment="1">
      <alignment horizontal="left" vertical="center" wrapText="1"/>
    </xf>
    <xf numFmtId="0" fontId="53" fillId="5" borderId="13" xfId="0" applyFont="1" applyFill="1" applyBorder="1" applyAlignment="1">
      <alignment horizontal="left" vertical="center" wrapText="1"/>
    </xf>
    <xf numFmtId="0" fontId="49" fillId="5" borderId="13" xfId="0" applyFont="1" applyFill="1" applyBorder="1" applyAlignment="1">
      <alignment horizontal="center" vertical="center" wrapText="1"/>
    </xf>
    <xf numFmtId="0" fontId="49" fillId="5" borderId="13" xfId="0" applyFont="1" applyFill="1" applyBorder="1" applyAlignment="1">
      <alignment vertical="center" wrapText="1"/>
    </xf>
    <xf numFmtId="9" fontId="49" fillId="5" borderId="12" xfId="0" applyNumberFormat="1" applyFont="1" applyFill="1" applyBorder="1" applyAlignment="1">
      <alignment horizontal="center" vertical="center" wrapText="1"/>
    </xf>
    <xf numFmtId="0" fontId="49" fillId="5" borderId="18" xfId="0" applyFont="1" applyFill="1" applyBorder="1" applyAlignment="1">
      <alignment horizontal="left" vertical="center" wrapText="1"/>
    </xf>
    <xf numFmtId="0" fontId="49" fillId="5" borderId="35" xfId="0" applyFont="1" applyFill="1" applyBorder="1" applyAlignment="1">
      <alignment horizontal="justify" vertical="center" wrapText="1"/>
    </xf>
    <xf numFmtId="0" fontId="49" fillId="5" borderId="0" xfId="0" applyFont="1" applyFill="1" applyAlignment="1">
      <alignment horizontal="center" vertical="center" wrapText="1"/>
    </xf>
    <xf numFmtId="0" fontId="49" fillId="5" borderId="13" xfId="0" applyFont="1" applyFill="1" applyBorder="1" applyAlignment="1">
      <alignment horizontal="left" vertical="center" wrapText="1"/>
    </xf>
    <xf numFmtId="0" fontId="49" fillId="5" borderId="14" xfId="0" applyFont="1" applyFill="1" applyBorder="1" applyAlignment="1">
      <alignment vertical="top" wrapText="1"/>
    </xf>
    <xf numFmtId="9" fontId="49" fillId="5" borderId="14" xfId="0" applyNumberFormat="1" applyFont="1" applyFill="1" applyBorder="1" applyAlignment="1">
      <alignment horizontal="center" vertical="top" wrapText="1"/>
    </xf>
    <xf numFmtId="0" fontId="49" fillId="5" borderId="15" xfId="0" applyFont="1" applyFill="1" applyBorder="1" applyAlignment="1">
      <alignment vertical="top" wrapText="1"/>
    </xf>
    <xf numFmtId="9" fontId="49" fillId="5" borderId="15" xfId="0" applyNumberFormat="1" applyFont="1" applyFill="1" applyBorder="1" applyAlignment="1">
      <alignment horizontal="center" vertical="top" wrapText="1"/>
    </xf>
    <xf numFmtId="0" fontId="49" fillId="5" borderId="14" xfId="0" applyFont="1" applyFill="1" applyBorder="1" applyAlignment="1">
      <alignment horizontal="justify" vertical="top" wrapText="1"/>
    </xf>
    <xf numFmtId="0" fontId="49" fillId="5" borderId="15" xfId="0" applyFont="1" applyFill="1" applyBorder="1" applyAlignment="1">
      <alignment horizontal="justify" vertical="top" wrapText="1"/>
    </xf>
    <xf numFmtId="0" fontId="24" fillId="4" borderId="0" xfId="0" applyFont="1" applyFill="1" applyAlignment="1">
      <alignment horizontal="right" vertical="center" wrapText="1"/>
    </xf>
    <xf numFmtId="0" fontId="24" fillId="4" borderId="0" xfId="0" applyFont="1" applyFill="1" applyAlignment="1">
      <alignment horizontal="right"/>
    </xf>
    <xf numFmtId="0" fontId="26" fillId="4" borderId="0" xfId="0" applyFont="1" applyFill="1" applyAlignment="1">
      <alignment vertical="center"/>
    </xf>
    <xf numFmtId="0" fontId="16" fillId="4" borderId="0" xfId="0" applyFont="1" applyFill="1"/>
    <xf numFmtId="0" fontId="2" fillId="4" borderId="0" xfId="0" applyFont="1" applyFill="1"/>
    <xf numFmtId="0" fontId="49" fillId="0" borderId="0" xfId="0" applyFont="1"/>
    <xf numFmtId="6" fontId="49" fillId="5" borderId="14" xfId="0" applyNumberFormat="1" applyFont="1" applyFill="1" applyBorder="1" applyAlignment="1">
      <alignment horizontal="center" vertical="top" wrapText="1"/>
    </xf>
    <xf numFmtId="6" fontId="49" fillId="5" borderId="14" xfId="0" applyNumberFormat="1" applyFont="1" applyFill="1" applyBorder="1" applyAlignment="1">
      <alignment horizontal="right" vertical="top" wrapText="1" indent="6"/>
    </xf>
    <xf numFmtId="0" fontId="49" fillId="5" borderId="14" xfId="0" quotePrefix="1" applyFont="1" applyFill="1" applyBorder="1" applyAlignment="1">
      <alignment horizontal="left" vertical="top" wrapText="1" indent="2"/>
    </xf>
    <xf numFmtId="167" fontId="23" fillId="2" borderId="0" xfId="0" applyNumberFormat="1" applyFont="1" applyFill="1" applyAlignment="1">
      <alignment vertical="center"/>
    </xf>
    <xf numFmtId="0" fontId="13" fillId="3" borderId="16" xfId="0" applyFont="1" applyFill="1" applyBorder="1" applyAlignment="1">
      <alignment vertical="center"/>
    </xf>
    <xf numFmtId="9" fontId="13" fillId="3" borderId="14" xfId="3" applyFont="1" applyFill="1" applyBorder="1" applyAlignment="1">
      <alignment horizontal="center" vertical="center"/>
    </xf>
    <xf numFmtId="0" fontId="13" fillId="3" borderId="14" xfId="0" applyFont="1" applyFill="1" applyBorder="1" applyAlignment="1">
      <alignment horizontal="center" vertical="center"/>
    </xf>
    <xf numFmtId="168" fontId="13" fillId="3" borderId="14" xfId="0" applyNumberFormat="1" applyFont="1" applyFill="1" applyBorder="1" applyAlignment="1">
      <alignment horizontal="center" vertical="center"/>
    </xf>
    <xf numFmtId="0" fontId="13" fillId="3" borderId="17" xfId="0" applyFont="1" applyFill="1" applyBorder="1" applyAlignment="1">
      <alignment vertical="center"/>
    </xf>
    <xf numFmtId="9" fontId="13" fillId="3" borderId="15" xfId="3" applyFont="1" applyFill="1" applyBorder="1" applyAlignment="1">
      <alignment horizontal="center" vertical="center"/>
    </xf>
    <xf numFmtId="0" fontId="13" fillId="3" borderId="15" xfId="0" applyFont="1" applyFill="1" applyBorder="1" applyAlignment="1">
      <alignment horizontal="center" vertical="center"/>
    </xf>
    <xf numFmtId="0" fontId="13" fillId="4" borderId="22" xfId="0" applyFont="1" applyFill="1" applyBorder="1"/>
    <xf numFmtId="0" fontId="13" fillId="4" borderId="24" xfId="0" applyFont="1" applyFill="1" applyBorder="1"/>
    <xf numFmtId="0" fontId="13" fillId="4" borderId="25" xfId="0" applyFont="1" applyFill="1" applyBorder="1"/>
    <xf numFmtId="170" fontId="23" fillId="2" borderId="0" xfId="0" applyNumberFormat="1" applyFont="1" applyFill="1" applyAlignment="1">
      <alignment horizontal="center" vertical="center"/>
    </xf>
    <xf numFmtId="170" fontId="35" fillId="2" borderId="0" xfId="0" applyNumberFormat="1" applyFont="1" applyFill="1" applyAlignment="1">
      <alignment vertical="center"/>
    </xf>
    <xf numFmtId="0" fontId="24" fillId="2" borderId="0" xfId="0" applyFont="1" applyFill="1" applyAlignment="1">
      <alignment horizontal="right" vertical="top" wrapText="1"/>
    </xf>
    <xf numFmtId="0" fontId="36" fillId="7" borderId="10" xfId="0" applyFont="1" applyFill="1" applyBorder="1" applyAlignment="1">
      <alignment horizontal="center" vertical="center" wrapText="1"/>
    </xf>
    <xf numFmtId="0" fontId="36" fillId="7" borderId="10" xfId="0" applyFont="1" applyFill="1" applyBorder="1" applyAlignment="1">
      <alignment horizontal="center" vertical="center"/>
    </xf>
    <xf numFmtId="0" fontId="28" fillId="2" borderId="0" xfId="0" applyFont="1" applyFill="1" applyAlignment="1">
      <alignment horizontal="right" wrapText="1"/>
    </xf>
    <xf numFmtId="165" fontId="23" fillId="3" borderId="0" xfId="0" applyNumberFormat="1" applyFont="1" applyFill="1" applyAlignment="1" applyProtection="1">
      <alignment horizontal="left" vertical="center"/>
      <protection locked="0"/>
    </xf>
    <xf numFmtId="0" fontId="2" fillId="2" borderId="0" xfId="0" applyFont="1" applyFill="1" applyAlignment="1">
      <alignment horizontal="justify" vertical="center" wrapText="1"/>
    </xf>
    <xf numFmtId="0" fontId="20" fillId="2" borderId="0" xfId="0" applyFont="1" applyFill="1" applyAlignment="1">
      <alignment horizontal="justify" vertical="center" wrapText="1"/>
    </xf>
    <xf numFmtId="0" fontId="4" fillId="5" borderId="0" xfId="0" applyFont="1" applyFill="1" applyAlignment="1">
      <alignment horizontal="center"/>
    </xf>
    <xf numFmtId="0" fontId="4" fillId="5" borderId="6" xfId="0" applyFont="1" applyFill="1" applyBorder="1" applyAlignment="1">
      <alignment horizontal="center"/>
    </xf>
    <xf numFmtId="0" fontId="4" fillId="5" borderId="8" xfId="0" applyFont="1" applyFill="1" applyBorder="1" applyAlignment="1">
      <alignment horizontal="center"/>
    </xf>
    <xf numFmtId="0" fontId="2" fillId="2" borderId="1" xfId="0" applyFont="1" applyFill="1" applyBorder="1" applyAlignment="1">
      <alignment horizontal="center"/>
    </xf>
    <xf numFmtId="0" fontId="16" fillId="2" borderId="2" xfId="0" applyFont="1" applyFill="1" applyBorder="1" applyAlignment="1">
      <alignment horizontal="left" vertical="top" wrapText="1" indent="2"/>
    </xf>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49" fillId="5" borderId="16" xfId="0" applyFont="1" applyFill="1" applyBorder="1" applyAlignment="1">
      <alignment horizontal="center" vertical="top" wrapText="1"/>
    </xf>
    <xf numFmtId="0" fontId="49" fillId="5" borderId="0" xfId="0" applyFont="1" applyFill="1" applyAlignment="1">
      <alignment horizontal="center" vertical="top" wrapText="1"/>
    </xf>
    <xf numFmtId="0" fontId="49" fillId="5" borderId="43" xfId="0" applyFont="1" applyFill="1" applyBorder="1" applyAlignment="1">
      <alignment horizontal="center" vertical="top" wrapText="1"/>
    </xf>
    <xf numFmtId="0" fontId="49" fillId="5" borderId="17" xfId="0" applyFont="1" applyFill="1" applyBorder="1" applyAlignment="1">
      <alignment horizontal="center" vertical="top" wrapText="1"/>
    </xf>
    <xf numFmtId="0" fontId="49" fillId="5" borderId="44" xfId="0" applyFont="1" applyFill="1" applyBorder="1" applyAlignment="1">
      <alignment horizontal="center" vertical="top" wrapText="1"/>
    </xf>
    <xf numFmtId="0" fontId="49" fillId="5" borderId="45" xfId="0" applyFont="1" applyFill="1" applyBorder="1" applyAlignment="1">
      <alignment horizontal="center" vertical="top" wrapText="1"/>
    </xf>
    <xf numFmtId="0" fontId="55" fillId="0" borderId="0" xfId="0" applyFont="1" applyAlignment="1">
      <alignment horizontal="justify" vertical="top" wrapText="1"/>
    </xf>
    <xf numFmtId="0" fontId="42" fillId="0" borderId="0" xfId="0" applyFont="1" applyAlignment="1">
      <alignment horizontal="center" vertical="center"/>
    </xf>
    <xf numFmtId="0" fontId="49" fillId="5" borderId="12" xfId="0" applyFont="1" applyFill="1" applyBorder="1" applyAlignment="1">
      <alignment horizontal="center" vertical="center" wrapText="1"/>
    </xf>
    <xf numFmtId="0" fontId="41" fillId="0" borderId="0" xfId="0" applyFont="1" applyAlignment="1">
      <alignment horizontal="justify" vertical="center" wrapText="1"/>
    </xf>
    <xf numFmtId="0" fontId="41" fillId="0" borderId="0" xfId="0" applyFont="1" applyAlignment="1">
      <alignment horizontal="justify" vertical="center"/>
    </xf>
    <xf numFmtId="0" fontId="49" fillId="5" borderId="12" xfId="0" applyFont="1" applyFill="1" applyBorder="1" applyAlignment="1">
      <alignment horizontal="center" wrapText="1"/>
    </xf>
    <xf numFmtId="0" fontId="43" fillId="7" borderId="0" xfId="0" applyFont="1" applyFill="1" applyAlignment="1">
      <alignment horizontal="center" vertical="center" wrapText="1"/>
    </xf>
    <xf numFmtId="0" fontId="44" fillId="4" borderId="0" xfId="0" applyFont="1" applyFill="1" applyAlignment="1">
      <alignment horizontal="center" vertical="center" wrapText="1"/>
    </xf>
    <xf numFmtId="0" fontId="49" fillId="5" borderId="40" xfId="0" applyFont="1" applyFill="1" applyBorder="1" applyAlignment="1">
      <alignment horizontal="center" vertical="center" wrapText="1"/>
    </xf>
    <xf numFmtId="0" fontId="49" fillId="5" borderId="41" xfId="0" applyFont="1" applyFill="1" applyBorder="1" applyAlignment="1">
      <alignment horizontal="center" vertical="center" wrapText="1"/>
    </xf>
    <xf numFmtId="0" fontId="49" fillId="5" borderId="42" xfId="0" applyFont="1" applyFill="1" applyBorder="1" applyAlignment="1">
      <alignment horizontal="center" vertical="center" wrapText="1"/>
    </xf>
    <xf numFmtId="0" fontId="54" fillId="4" borderId="0" xfId="0" applyFont="1" applyFill="1" applyAlignment="1">
      <alignment horizontal="center" vertical="center" wrapText="1"/>
    </xf>
    <xf numFmtId="0" fontId="49" fillId="4" borderId="32" xfId="0" applyFont="1" applyFill="1" applyBorder="1" applyAlignment="1">
      <alignment horizontal="justify" vertical="center" wrapText="1"/>
    </xf>
    <xf numFmtId="0" fontId="47" fillId="5" borderId="33" xfId="0" applyFont="1" applyFill="1" applyBorder="1" applyAlignment="1">
      <alignment horizontal="justify" vertical="center" wrapText="1"/>
    </xf>
    <xf numFmtId="0" fontId="47" fillId="4" borderId="34" xfId="0" applyFont="1" applyFill="1" applyBorder="1" applyAlignment="1">
      <alignment horizontal="justify" vertical="center" wrapText="1"/>
    </xf>
    <xf numFmtId="0" fontId="45" fillId="5" borderId="12" xfId="0" applyFont="1" applyFill="1" applyBorder="1" applyAlignment="1">
      <alignment horizontal="center" vertical="center" wrapText="1"/>
    </xf>
    <xf numFmtId="0" fontId="43" fillId="7" borderId="32" xfId="0" applyFont="1" applyFill="1" applyBorder="1" applyAlignment="1">
      <alignment horizontal="center" vertical="center" wrapText="1"/>
    </xf>
    <xf numFmtId="0" fontId="44" fillId="4" borderId="34" xfId="0" applyFont="1" applyFill="1" applyBorder="1" applyAlignment="1">
      <alignment horizontal="center" vertical="center" wrapText="1"/>
    </xf>
    <xf numFmtId="0" fontId="49" fillId="5" borderId="13" xfId="0" applyFont="1" applyFill="1" applyBorder="1" applyAlignment="1">
      <alignment horizontal="center" vertical="center" wrapText="1"/>
    </xf>
    <xf numFmtId="0" fontId="49" fillId="5" borderId="14" xfId="0" applyFont="1" applyFill="1" applyBorder="1" applyAlignment="1">
      <alignment horizontal="center" vertical="center" wrapText="1"/>
    </xf>
    <xf numFmtId="0" fontId="49" fillId="5" borderId="15" xfId="0" applyFont="1" applyFill="1" applyBorder="1" applyAlignment="1">
      <alignment horizontal="center" vertical="center" wrapText="1"/>
    </xf>
    <xf numFmtId="0" fontId="47" fillId="6" borderId="32" xfId="0" applyFont="1" applyFill="1" applyBorder="1" applyAlignment="1">
      <alignment horizontal="center" vertical="center" wrapText="1"/>
    </xf>
    <xf numFmtId="0" fontId="49" fillId="5" borderId="18" xfId="0" applyFont="1" applyFill="1" applyBorder="1" applyAlignment="1">
      <alignment horizontal="center" vertical="center" wrapText="1"/>
    </xf>
    <xf numFmtId="0" fontId="49" fillId="5" borderId="38" xfId="0" applyFont="1" applyFill="1" applyBorder="1" applyAlignment="1">
      <alignment horizontal="center" vertical="center" wrapText="1"/>
    </xf>
    <xf numFmtId="0" fontId="49" fillId="5" borderId="39" xfId="0" applyFont="1" applyFill="1" applyBorder="1" applyAlignment="1">
      <alignment horizontal="center" vertical="center" wrapText="1"/>
    </xf>
    <xf numFmtId="0" fontId="47" fillId="5" borderId="33" xfId="0" applyFont="1" applyFill="1" applyBorder="1" applyAlignment="1">
      <alignment horizontal="left" vertical="center" wrapText="1"/>
    </xf>
    <xf numFmtId="0" fontId="45" fillId="5" borderId="18" xfId="0" applyFont="1" applyFill="1" applyBorder="1" applyAlignment="1">
      <alignment horizontal="center" vertical="center" wrapText="1"/>
    </xf>
    <xf numFmtId="0" fontId="45" fillId="5" borderId="38" xfId="0" applyFont="1" applyFill="1" applyBorder="1" applyAlignment="1">
      <alignment horizontal="center" vertical="center" wrapText="1"/>
    </xf>
    <xf numFmtId="0" fontId="45" fillId="5" borderId="39" xfId="0" applyFont="1" applyFill="1" applyBorder="1" applyAlignment="1">
      <alignment horizontal="center" vertical="center" wrapText="1"/>
    </xf>
    <xf numFmtId="0" fontId="45" fillId="5" borderId="12" xfId="0" applyFont="1" applyFill="1" applyBorder="1" applyAlignment="1">
      <alignment horizontal="center" vertical="top" wrapText="1"/>
    </xf>
    <xf numFmtId="0" fontId="46" fillId="5" borderId="33" xfId="0" applyFont="1" applyFill="1" applyBorder="1" applyAlignment="1">
      <alignment horizontal="left" vertical="center" wrapText="1"/>
    </xf>
    <xf numFmtId="0" fontId="12" fillId="7" borderId="13" xfId="0" applyFont="1" applyFill="1" applyBorder="1" applyAlignment="1">
      <alignment horizontal="center" vertical="center"/>
    </xf>
    <xf numFmtId="0" fontId="12" fillId="7" borderId="15" xfId="0" applyFont="1" applyFill="1" applyBorder="1" applyAlignment="1">
      <alignment horizontal="center" vertical="center"/>
    </xf>
    <xf numFmtId="0" fontId="13" fillId="5" borderId="13" xfId="0" applyFont="1" applyFill="1" applyBorder="1" applyAlignment="1">
      <alignment horizontal="left" vertical="center"/>
    </xf>
    <xf numFmtId="0" fontId="13" fillId="5" borderId="15" xfId="0" applyFont="1" applyFill="1" applyBorder="1" applyAlignment="1">
      <alignment horizontal="left" vertical="center"/>
    </xf>
    <xf numFmtId="168" fontId="13" fillId="5" borderId="13" xfId="0" applyNumberFormat="1" applyFont="1" applyFill="1" applyBorder="1" applyAlignment="1">
      <alignment horizontal="center" vertical="center"/>
    </xf>
    <xf numFmtId="168" fontId="13" fillId="5" borderId="15" xfId="0" applyNumberFormat="1" applyFont="1" applyFill="1" applyBorder="1" applyAlignment="1">
      <alignment horizontal="center" vertical="center"/>
    </xf>
    <xf numFmtId="0" fontId="13" fillId="5" borderId="13" xfId="0" applyFont="1" applyFill="1" applyBorder="1" applyAlignment="1">
      <alignment horizontal="center" vertical="center"/>
    </xf>
    <xf numFmtId="0" fontId="13" fillId="5" borderId="15" xfId="0" applyFont="1" applyFill="1" applyBorder="1" applyAlignment="1">
      <alignment horizontal="center" vertical="center"/>
    </xf>
    <xf numFmtId="9" fontId="13" fillId="5" borderId="13" xfId="3" applyFont="1" applyFill="1" applyBorder="1" applyAlignment="1">
      <alignment horizontal="center" vertical="center"/>
    </xf>
    <xf numFmtId="9" fontId="13" fillId="5" borderId="15" xfId="3" applyFont="1" applyFill="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8" borderId="0" xfId="0" applyFont="1" applyFill="1" applyAlignment="1">
      <alignment horizontal="center"/>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 fillId="8" borderId="0" xfId="0" applyFont="1" applyFill="1" applyAlignment="1">
      <alignment horizontal="justify" wrapText="1"/>
    </xf>
    <xf numFmtId="0" fontId="2" fillId="8" borderId="0" xfId="0" applyFont="1" applyFill="1" applyAlignment="1">
      <alignment horizontal="justify" wrapText="1"/>
    </xf>
    <xf numFmtId="0" fontId="13" fillId="9" borderId="22" xfId="0" applyFont="1" applyFill="1" applyBorder="1"/>
    <xf numFmtId="0" fontId="13" fillId="9" borderId="23" xfId="0" applyFont="1" applyFill="1" applyBorder="1"/>
    <xf numFmtId="169" fontId="13" fillId="9" borderId="22" xfId="0" applyNumberFormat="1" applyFont="1" applyFill="1" applyBorder="1"/>
    <xf numFmtId="169" fontId="13" fillId="9" borderId="23" xfId="0" applyNumberFormat="1" applyFont="1" applyFill="1" applyBorder="1"/>
    <xf numFmtId="2" fontId="13" fillId="9" borderId="22" xfId="0" applyNumberFormat="1" applyFont="1" applyFill="1" applyBorder="1"/>
    <xf numFmtId="6" fontId="23" fillId="2" borderId="0" xfId="0" applyNumberFormat="1" applyFont="1" applyFill="1" applyAlignment="1">
      <alignment vertical="center"/>
    </xf>
    <xf numFmtId="2" fontId="13" fillId="9" borderId="20" xfId="0" applyNumberFormat="1" applyFont="1" applyFill="1" applyBorder="1"/>
    <xf numFmtId="172" fontId="13" fillId="4" borderId="0" xfId="0" applyNumberFormat="1" applyFont="1" applyFill="1"/>
    <xf numFmtId="44" fontId="13" fillId="0" borderId="0" xfId="4" applyNumberFormat="1" applyFont="1"/>
    <xf numFmtId="167" fontId="35" fillId="2" borderId="0" xfId="0" applyNumberFormat="1" applyFont="1" applyFill="1" applyAlignment="1">
      <alignment vertical="center"/>
    </xf>
  </cellXfs>
  <cellStyles count="5">
    <cellStyle name="Lien hypertexte" xfId="1" builtinId="8"/>
    <cellStyle name="Monétaire" xfId="4" builtinId="4"/>
    <cellStyle name="Monétaire_Original (fichier de cotisation) comparatif assureur" xfId="2" xr:uid="{00000000-0005-0000-0000-000001000000}"/>
    <cellStyle name="Normal" xfId="0" builtinId="0"/>
    <cellStyle name="Pourcentag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CCC8A2"/>
      <rgbColor rgb="0000FFFF"/>
      <rgbColor rgb="008C0B05"/>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5A5406"/>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FF"/>
      <color rgb="FFD9D9D9"/>
      <color rgb="FFFFA340"/>
      <color rgb="FF0000FF"/>
      <color rgb="FF494949"/>
      <color rgb="FF7F7F7F"/>
      <color rgb="FFC0C0C0"/>
      <color rgb="FFD833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771525</xdr:colOff>
          <xdr:row>19</xdr:row>
          <xdr:rowOff>0</xdr:rowOff>
        </xdr:from>
        <xdr:to>
          <xdr:col>2</xdr:col>
          <xdr:colOff>142875</xdr:colOff>
          <xdr:row>20</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771525</xdr:colOff>
          <xdr:row>19</xdr:row>
          <xdr:rowOff>0</xdr:rowOff>
        </xdr:from>
        <xdr:to>
          <xdr:col>4</xdr:col>
          <xdr:colOff>142875</xdr:colOff>
          <xdr:row>20</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771525</xdr:colOff>
          <xdr:row>19</xdr:row>
          <xdr:rowOff>0</xdr:rowOff>
        </xdr:from>
        <xdr:to>
          <xdr:col>6</xdr:col>
          <xdr:colOff>142875</xdr:colOff>
          <xdr:row>20</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S34"/>
  <sheetViews>
    <sheetView tabSelected="1" zoomScaleNormal="100" workbookViewId="0">
      <selection activeCell="D11" sqref="D11"/>
    </sheetView>
  </sheetViews>
  <sheetFormatPr baseColWidth="10" defaultColWidth="11.42578125" defaultRowHeight="16.5" zeroHeight="1" x14ac:dyDescent="0.25"/>
  <cols>
    <col min="1" max="1" width="4.28515625" style="71" customWidth="1"/>
    <col min="2" max="2" width="25.85546875" style="71" customWidth="1"/>
    <col min="3" max="3" width="2.28515625" style="71" customWidth="1"/>
    <col min="4" max="6" width="14.28515625" style="71" customWidth="1"/>
    <col min="7" max="7" width="2.28515625" style="71" customWidth="1"/>
    <col min="8" max="10" width="14.28515625" style="71" customWidth="1"/>
    <col min="11" max="11" width="3" style="71" customWidth="1"/>
    <col min="12" max="240" width="11.42578125" style="71" customWidth="1"/>
    <col min="241" max="241" width="13.28515625" style="71" customWidth="1"/>
    <col min="242" max="242" width="3.7109375" style="71" customWidth="1"/>
    <col min="243" max="244" width="12.7109375" style="71" customWidth="1"/>
    <col min="245" max="246" width="11.42578125" style="71" customWidth="1"/>
    <col min="247" max="248" width="12.7109375" style="71" customWidth="1"/>
    <col min="249" max="250" width="11.42578125" style="71" customWidth="1"/>
    <col min="251" max="252" width="12.7109375" style="71" customWidth="1"/>
    <col min="253" max="254" width="11.42578125" style="71" customWidth="1"/>
    <col min="255" max="255" width="2.5703125" style="71" customWidth="1"/>
    <col min="256" max="257" width="12.7109375" style="71" customWidth="1"/>
    <col min="258" max="16384" width="11.42578125" style="71"/>
  </cols>
  <sheetData>
    <row r="1" spans="1:11" x14ac:dyDescent="0.25"/>
    <row r="2" spans="1:11" s="104" customFormat="1" ht="20.100000000000001" customHeight="1" x14ac:dyDescent="0.4">
      <c r="A2" s="71"/>
      <c r="B2" s="72"/>
      <c r="C2" s="72"/>
      <c r="D2" s="72"/>
      <c r="E2" s="72"/>
      <c r="F2" s="184"/>
      <c r="G2" s="184"/>
      <c r="H2" s="184"/>
      <c r="I2" s="184"/>
      <c r="J2" s="185" t="s">
        <v>228</v>
      </c>
      <c r="K2" s="186"/>
    </row>
    <row r="3" spans="1:11" ht="20.100000000000001" customHeight="1" x14ac:dyDescent="0.25">
      <c r="B3" s="206" t="s">
        <v>191</v>
      </c>
      <c r="C3" s="206"/>
      <c r="D3" s="206"/>
      <c r="E3" s="206"/>
      <c r="F3" s="206"/>
      <c r="G3" s="206"/>
      <c r="H3" s="206"/>
      <c r="I3" s="206"/>
      <c r="J3" s="206"/>
      <c r="K3" s="73"/>
    </row>
    <row r="4" spans="1:11" s="76" customFormat="1" ht="16.5" customHeight="1" x14ac:dyDescent="0.35">
      <c r="A4" s="74"/>
      <c r="B4" s="209" t="s">
        <v>64</v>
      </c>
      <c r="C4" s="209"/>
      <c r="D4" s="209"/>
      <c r="E4" s="209"/>
      <c r="F4" s="209"/>
      <c r="G4" s="209"/>
      <c r="H4" s="209"/>
      <c r="I4" s="209"/>
      <c r="J4" s="209"/>
      <c r="K4" s="75"/>
    </row>
    <row r="5" spans="1:11" ht="16.5" customHeight="1" x14ac:dyDescent="0.35">
      <c r="A5" s="77"/>
      <c r="B5" s="78"/>
      <c r="C5" s="78"/>
      <c r="D5" s="78"/>
      <c r="E5" s="78"/>
      <c r="F5" s="78"/>
      <c r="G5" s="78"/>
      <c r="H5" s="78"/>
      <c r="I5" s="78"/>
      <c r="J5" s="79" t="s">
        <v>15</v>
      </c>
      <c r="K5" s="80"/>
    </row>
    <row r="6" spans="1:11" ht="15" customHeight="1" x14ac:dyDescent="0.25">
      <c r="A6" s="77"/>
      <c r="B6" s="81"/>
      <c r="C6" s="81"/>
      <c r="D6" s="81"/>
      <c r="E6" s="81"/>
      <c r="F6" s="81"/>
      <c r="G6" s="81"/>
      <c r="H6" s="80"/>
      <c r="I6" s="80"/>
      <c r="J6" s="80"/>
      <c r="K6" s="80"/>
    </row>
    <row r="7" spans="1:11" ht="15" customHeight="1" x14ac:dyDescent="0.25">
      <c r="A7" s="77"/>
      <c r="B7" s="82"/>
      <c r="C7" s="82"/>
      <c r="D7" s="82"/>
      <c r="E7" s="82"/>
      <c r="F7" s="82"/>
      <c r="G7" s="82"/>
      <c r="H7" s="83"/>
      <c r="I7" s="83"/>
      <c r="J7" s="83"/>
      <c r="K7" s="80"/>
    </row>
    <row r="8" spans="1:11" ht="15" customHeight="1" x14ac:dyDescent="0.25">
      <c r="A8" s="77"/>
      <c r="B8" s="84" t="s">
        <v>187</v>
      </c>
      <c r="C8" s="77"/>
      <c r="D8" s="85" t="s">
        <v>185</v>
      </c>
      <c r="E8" s="86"/>
      <c r="F8" s="83"/>
      <c r="G8" s="80"/>
      <c r="H8" s="80"/>
      <c r="I8" s="80"/>
      <c r="J8" s="80"/>
      <c r="K8" s="80"/>
    </row>
    <row r="9" spans="1:11" ht="15" customHeight="1" x14ac:dyDescent="0.25">
      <c r="A9" s="77"/>
      <c r="B9" s="87"/>
      <c r="C9" s="77"/>
      <c r="D9" s="88"/>
      <c r="E9" s="80"/>
      <c r="F9" s="80"/>
      <c r="G9" s="80"/>
      <c r="H9" s="80"/>
      <c r="I9" s="80"/>
      <c r="J9" s="80"/>
      <c r="K9" s="80"/>
    </row>
    <row r="10" spans="1:11" s="93" customFormat="1" ht="15" customHeight="1" x14ac:dyDescent="0.25">
      <c r="A10" s="89"/>
      <c r="B10" s="84" t="s">
        <v>0</v>
      </c>
      <c r="C10" s="90"/>
      <c r="D10" s="85">
        <v>50000</v>
      </c>
      <c r="E10" s="91"/>
      <c r="F10" s="91"/>
      <c r="G10" s="91"/>
      <c r="H10" s="92"/>
      <c r="I10" s="89"/>
    </row>
    <row r="11" spans="1:11" s="94" customFormat="1" ht="15" customHeight="1" x14ac:dyDescent="0.25">
      <c r="B11" s="95"/>
      <c r="C11" s="90"/>
      <c r="D11" s="96"/>
      <c r="F11" s="97"/>
      <c r="G11" s="97"/>
      <c r="H11" s="98"/>
      <c r="J11" s="99"/>
    </row>
    <row r="12" spans="1:11" s="94" customFormat="1" ht="15" customHeight="1" x14ac:dyDescent="0.25">
      <c r="B12" s="84" t="s">
        <v>1</v>
      </c>
      <c r="C12" s="90"/>
      <c r="D12" s="96"/>
      <c r="F12" s="97"/>
      <c r="G12" s="97"/>
      <c r="H12" s="98"/>
      <c r="J12" s="99"/>
    </row>
    <row r="13" spans="1:11" s="94" customFormat="1" ht="15" customHeight="1" x14ac:dyDescent="0.25">
      <c r="B13" s="100" t="s">
        <v>18</v>
      </c>
      <c r="C13" s="101"/>
      <c r="D13" s="210" t="s">
        <v>47</v>
      </c>
      <c r="E13" s="210"/>
      <c r="K13" s="102"/>
    </row>
    <row r="14" spans="1:11" s="94" customFormat="1" ht="15" customHeight="1" x14ac:dyDescent="0.25">
      <c r="B14" s="100" t="s">
        <v>17</v>
      </c>
      <c r="C14" s="101"/>
      <c r="D14" s="210" t="s">
        <v>47</v>
      </c>
      <c r="E14" s="210"/>
    </row>
    <row r="15" spans="1:11" ht="15" customHeight="1" x14ac:dyDescent="0.25">
      <c r="H15" s="291"/>
      <c r="I15" s="291"/>
      <c r="J15" s="291"/>
    </row>
    <row r="16" spans="1:11" ht="15" customHeight="1" x14ac:dyDescent="0.25">
      <c r="H16" s="291"/>
      <c r="I16" s="291"/>
      <c r="J16" s="291"/>
    </row>
    <row r="17" spans="2:19" ht="15" customHeight="1" x14ac:dyDescent="0.25"/>
    <row r="18" spans="2:19" ht="30" customHeight="1" x14ac:dyDescent="0.25">
      <c r="D18" s="207" t="s">
        <v>189</v>
      </c>
      <c r="E18" s="208"/>
      <c r="F18" s="208"/>
      <c r="G18" s="103"/>
      <c r="H18" s="207" t="s">
        <v>190</v>
      </c>
      <c r="I18" s="208"/>
      <c r="J18" s="208"/>
    </row>
    <row r="19" spans="2:19" ht="17.25" customHeight="1" x14ac:dyDescent="0.25">
      <c r="C19" s="104"/>
      <c r="D19" s="105" t="s">
        <v>2</v>
      </c>
      <c r="E19" s="105" t="s">
        <v>3</v>
      </c>
      <c r="F19" s="106" t="s">
        <v>4</v>
      </c>
      <c r="G19" s="107"/>
      <c r="H19" s="108" t="s">
        <v>2</v>
      </c>
      <c r="I19" s="105" t="s">
        <v>3</v>
      </c>
      <c r="J19" s="106" t="s">
        <v>4</v>
      </c>
      <c r="O19" s="287"/>
    </row>
    <row r="20" spans="2:19" s="115" customFormat="1" ht="18" customHeight="1" x14ac:dyDescent="0.25">
      <c r="B20" s="109" t="s">
        <v>37</v>
      </c>
      <c r="C20" s="110"/>
      <c r="D20" s="111">
        <f>MAX(Taux!$B$48*(1-Taux!$J$53)*12/26,Taux!$B$53*(12/26))</f>
        <v>83.919230769230751</v>
      </c>
      <c r="E20" s="111">
        <f>MAX(Taux!$D$48*(1-Taux!$J$53)*12/26,Taux!$D$53*(12/26))</f>
        <v>70.479230769230767</v>
      </c>
      <c r="F20" s="112">
        <f>MAX(Taux!$F$48*(1-Taux!$J$53)*12/26,Taux!$F$53*(12/26))</f>
        <v>65.762307692307701</v>
      </c>
      <c r="G20" s="113"/>
      <c r="H20" s="114">
        <f>IF(D24=26,0,Taux!$B$48*12/26)</f>
        <v>167.8384615384615</v>
      </c>
      <c r="I20" s="111">
        <f>IF(E24=26,0,Taux!$D$48*12/26)</f>
        <v>0</v>
      </c>
      <c r="J20" s="111">
        <f>IF(F24=26,0,Taux!$F$48*12/26)</f>
        <v>0</v>
      </c>
      <c r="L20" s="71"/>
      <c r="Q20" s="205"/>
      <c r="R20" s="205"/>
      <c r="S20" s="205"/>
    </row>
    <row r="21" spans="2:19" ht="18" customHeight="1" x14ac:dyDescent="0.25">
      <c r="B21" s="109" t="s">
        <v>38</v>
      </c>
      <c r="C21" s="110"/>
      <c r="D21" s="116">
        <f>MIN(Taux!$B$48*Taux!$J$53*(12/26),Taux!$B$48*(12/26)-D20)</f>
        <v>83.919230769230765</v>
      </c>
      <c r="E21" s="116">
        <f>MIN(Taux!$D$48*Taux!$J$53*(12/26),Taux!$D$48*(12/26)-E20)</f>
        <v>70.479230769230767</v>
      </c>
      <c r="F21" s="117">
        <f>MIN(Taux!$F$48*Taux!$J$53*(12/26),Taux!$F$48*(12/26)-F20)</f>
        <v>65.762307692307701</v>
      </c>
      <c r="G21" s="113"/>
      <c r="H21" s="118">
        <f>IF(D24=26,0,Taux!$B$48*12/26-H20)</f>
        <v>0</v>
      </c>
      <c r="I21" s="116">
        <f>IF(E24=26,0,Taux!$D$48*12/26-I20)</f>
        <v>0</v>
      </c>
      <c r="J21" s="116">
        <f>IF(F24=26,0,Taux!$F$48*12/26-J20)</f>
        <v>0</v>
      </c>
      <c r="Q21" s="205"/>
      <c r="R21" s="205"/>
      <c r="S21" s="205"/>
    </row>
    <row r="22" spans="2:19" ht="18" customHeight="1" x14ac:dyDescent="0.25">
      <c r="B22" s="109" t="s">
        <v>39</v>
      </c>
      <c r="C22" s="110"/>
      <c r="D22" s="119">
        <f>D21+D20</f>
        <v>167.8384615384615</v>
      </c>
      <c r="E22" s="119">
        <f>E21+E20</f>
        <v>140.95846153846153</v>
      </c>
      <c r="F22" s="120">
        <f>F21+F20</f>
        <v>131.5246153846154</v>
      </c>
      <c r="G22" s="113"/>
      <c r="H22" s="121">
        <f>H21+H20</f>
        <v>167.8384615384615</v>
      </c>
      <c r="I22" s="119">
        <f>I21+I20</f>
        <v>0</v>
      </c>
      <c r="J22" s="119">
        <f>J21+J20</f>
        <v>0</v>
      </c>
      <c r="M22" s="205"/>
      <c r="N22" s="205"/>
    </row>
    <row r="23" spans="2:19" ht="18" customHeight="1" x14ac:dyDescent="0.25">
      <c r="G23" s="104"/>
    </row>
    <row r="24" spans="2:19" ht="18" customHeight="1" x14ac:dyDescent="0.25">
      <c r="B24" s="109" t="s">
        <v>194</v>
      </c>
      <c r="D24" s="125">
        <f>MIN(VLOOKUP($D$8,Contribution!$B$4:$E$7,4,FALSE)/D21,26)</f>
        <v>23.832439616847704</v>
      </c>
      <c r="E24" s="125">
        <f>MIN(VLOOKUP($D$8,Contribution!$B$4:$E$7,4,FALSE)/E21,26)</f>
        <v>26</v>
      </c>
      <c r="F24" s="125">
        <f>MIN(VLOOKUP($D$8,Contribution!$B$4:$E$7,4,FALSE)/F21,26)</f>
        <v>26</v>
      </c>
      <c r="G24" s="104"/>
      <c r="H24" s="125">
        <f>26-D24</f>
        <v>2.1675603831522956</v>
      </c>
      <c r="I24" s="125">
        <f t="shared" ref="I24:J24" si="0">26-E24</f>
        <v>0</v>
      </c>
      <c r="J24" s="125">
        <f t="shared" si="0"/>
        <v>0</v>
      </c>
    </row>
    <row r="25" spans="2:19" ht="15" customHeight="1" x14ac:dyDescent="0.25">
      <c r="D25" s="204"/>
      <c r="E25" s="204"/>
      <c r="F25" s="204"/>
      <c r="G25" s="104"/>
    </row>
    <row r="26" spans="2:19" ht="15" customHeight="1" x14ac:dyDescent="0.25">
      <c r="B26" s="122" t="s">
        <v>5</v>
      </c>
      <c r="C26" s="122"/>
      <c r="D26" s="193"/>
      <c r="E26" s="193"/>
      <c r="F26" s="193"/>
    </row>
    <row r="27" spans="2:19" ht="15" customHeight="1" x14ac:dyDescent="0.25">
      <c r="B27" s="71" t="s">
        <v>196</v>
      </c>
    </row>
    <row r="28" spans="2:19" s="104" customFormat="1" ht="15" customHeight="1" x14ac:dyDescent="0.25">
      <c r="B28" s="104" t="str">
        <f>VLOOKUP(D8,Contribution!B4:F7,5,FALSE)</f>
        <v>2 - La contribution de l'employeur est de 50 % de la prime du module choisi, sujet à un maximum annuel de 2 000 $.</v>
      </c>
    </row>
    <row r="29" spans="2:19" ht="15" customHeight="1" x14ac:dyDescent="0.25">
      <c r="B29" s="71" t="s">
        <v>195</v>
      </c>
    </row>
    <row r="30" spans="2:19" ht="12.75" customHeight="1" x14ac:dyDescent="0.25">
      <c r="B30" s="122"/>
      <c r="C30" s="122"/>
    </row>
    <row r="31" spans="2:19" ht="12.75" hidden="1" customHeight="1" x14ac:dyDescent="0.25">
      <c r="B31" s="123"/>
      <c r="C31" s="123"/>
    </row>
    <row r="32" spans="2:19" ht="12.75" hidden="1" customHeight="1" x14ac:dyDescent="0.25">
      <c r="B32" s="123"/>
      <c r="C32" s="123"/>
    </row>
    <row r="33" spans="2:3" ht="12.75" hidden="1" customHeight="1" x14ac:dyDescent="0.25"/>
    <row r="34" spans="2:3" ht="12.75" hidden="1" customHeight="1" x14ac:dyDescent="0.25">
      <c r="B34" s="124"/>
      <c r="C34" s="124"/>
    </row>
  </sheetData>
  <protectedRanges>
    <protectedRange sqref="D10:D14" name="Plage1"/>
  </protectedRanges>
  <mergeCells count="6">
    <mergeCell ref="B3:J3"/>
    <mergeCell ref="D18:F18"/>
    <mergeCell ref="H18:J18"/>
    <mergeCell ref="B4:J4"/>
    <mergeCell ref="D13:E13"/>
    <mergeCell ref="D14:E14"/>
  </mergeCells>
  <phoneticPr fontId="7" type="noConversion"/>
  <dataValidations count="1">
    <dataValidation type="list" allowBlank="1" showInputMessage="1" showErrorMessage="1" sqref="D13:D14" xr:uid="{00000000-0002-0000-0000-000000000000}">
      <formula1>"Individuelle,Familiale,Monoparentale/Couple,Exempté"</formula1>
    </dataValidation>
  </dataValidations>
  <printOptions horizontalCentered="1"/>
  <pageMargins left="0.70866141732283472" right="0.70866141732283472" top="0.55118110236220474" bottom="0.74803149606299213" header="0.31496062992125984" footer="0.31496062992125984"/>
  <pageSetup orientation="landscape" r:id="rId1"/>
  <headerFooter>
    <oddFooter>&amp;LTrinome Conseils&amp;C&amp;G&amp;R&amp;D</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Contribution!$B$4:$B$7</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34"/>
  <sheetViews>
    <sheetView zoomScaleNormal="100" workbookViewId="0">
      <selection activeCell="B7" sqref="B7:G7"/>
    </sheetView>
  </sheetViews>
  <sheetFormatPr baseColWidth="10" defaultColWidth="0" defaultRowHeight="14.25" zeroHeight="1" x14ac:dyDescent="0.2"/>
  <cols>
    <col min="1" max="1" width="11" style="54" customWidth="1"/>
    <col min="2" max="7" width="13.28515625" style="54" customWidth="1"/>
    <col min="8" max="8" width="11" style="54" customWidth="1"/>
    <col min="9" max="9" width="0" style="54" hidden="1" customWidth="1"/>
    <col min="10" max="16384" width="11" style="54" hidden="1"/>
  </cols>
  <sheetData>
    <row r="1" spans="2:7" x14ac:dyDescent="0.2"/>
    <row r="2" spans="2:7" ht="20.100000000000001" customHeight="1" x14ac:dyDescent="0.3">
      <c r="D2" s="57"/>
      <c r="E2" s="64"/>
      <c r="F2" s="64"/>
      <c r="G2" s="126" t="s">
        <v>13</v>
      </c>
    </row>
    <row r="3" spans="2:7" ht="16.5" x14ac:dyDescent="0.3">
      <c r="D3" s="60"/>
      <c r="E3" s="60"/>
      <c r="F3" s="60"/>
      <c r="G3" s="61" t="s">
        <v>14</v>
      </c>
    </row>
    <row r="4" spans="2:7" ht="16.5" x14ac:dyDescent="0.3">
      <c r="B4" s="55"/>
      <c r="C4" s="55"/>
      <c r="D4" s="62"/>
      <c r="E4" s="62"/>
      <c r="F4" s="62"/>
      <c r="G4" s="63" t="s">
        <v>15</v>
      </c>
    </row>
    <row r="5" spans="2:7" x14ac:dyDescent="0.2"/>
    <row r="6" spans="2:7" x14ac:dyDescent="0.2"/>
    <row r="7" spans="2:7" ht="29.1" customHeight="1" x14ac:dyDescent="0.25">
      <c r="B7" s="280" t="s">
        <v>229</v>
      </c>
      <c r="C7" s="281"/>
      <c r="D7" s="281"/>
      <c r="E7" s="281"/>
      <c r="F7" s="281"/>
      <c r="G7" s="281"/>
    </row>
    <row r="8" spans="2:7" x14ac:dyDescent="0.2"/>
    <row r="9" spans="2:7" s="65" customFormat="1" ht="29.1" customHeight="1" x14ac:dyDescent="0.25">
      <c r="B9" s="211" t="s">
        <v>35</v>
      </c>
      <c r="C9" s="211"/>
      <c r="D9" s="211"/>
      <c r="E9" s="211"/>
      <c r="F9" s="211"/>
      <c r="G9" s="211"/>
    </row>
    <row r="10" spans="2:7" x14ac:dyDescent="0.2"/>
    <row r="11" spans="2:7" x14ac:dyDescent="0.2"/>
    <row r="12" spans="2:7" x14ac:dyDescent="0.2">
      <c r="B12" s="59" t="s">
        <v>6</v>
      </c>
    </row>
    <row r="13" spans="2:7" x14ac:dyDescent="0.2"/>
    <row r="14" spans="2:7" ht="30" customHeight="1" x14ac:dyDescent="0.2">
      <c r="B14" s="216"/>
      <c r="C14" s="216"/>
      <c r="D14" s="216"/>
      <c r="E14" s="216"/>
      <c r="F14" s="216"/>
      <c r="G14" s="216"/>
    </row>
    <row r="15" spans="2:7" ht="30" customHeight="1" x14ac:dyDescent="0.2">
      <c r="B15" s="58" t="s">
        <v>7</v>
      </c>
      <c r="C15" s="58"/>
      <c r="D15" s="58"/>
      <c r="E15" s="66" t="s">
        <v>8</v>
      </c>
      <c r="F15" s="217" t="s">
        <v>12</v>
      </c>
      <c r="G15" s="217"/>
    </row>
    <row r="16" spans="2:7" x14ac:dyDescent="0.2"/>
    <row r="17" spans="2:7" s="188" customFormat="1" ht="17.25" x14ac:dyDescent="0.25">
      <c r="B17" s="187" t="s">
        <v>230</v>
      </c>
    </row>
    <row r="18" spans="2:7" x14ac:dyDescent="0.2"/>
    <row r="19" spans="2:7" ht="15" x14ac:dyDescent="0.25">
      <c r="B19" s="218" t="s">
        <v>2</v>
      </c>
      <c r="C19" s="219"/>
      <c r="D19" s="219" t="s">
        <v>3</v>
      </c>
      <c r="E19" s="219"/>
      <c r="F19" s="219" t="s">
        <v>4</v>
      </c>
      <c r="G19" s="220"/>
    </row>
    <row r="20" spans="2:7" ht="23.25" customHeight="1" x14ac:dyDescent="0.2">
      <c r="B20" s="213"/>
      <c r="C20" s="214"/>
      <c r="D20" s="215"/>
      <c r="E20" s="214"/>
      <c r="F20" s="215"/>
      <c r="G20" s="213"/>
    </row>
    <row r="21" spans="2:7" x14ac:dyDescent="0.2"/>
    <row r="22" spans="2:7" ht="45" customHeight="1" x14ac:dyDescent="0.2">
      <c r="B22" s="212" t="s">
        <v>9</v>
      </c>
      <c r="C22" s="212"/>
      <c r="D22" s="212"/>
      <c r="E22" s="212"/>
      <c r="F22" s="212"/>
      <c r="G22" s="212"/>
    </row>
    <row r="23" spans="2:7" ht="15" customHeight="1" x14ac:dyDescent="0.2">
      <c r="B23" s="70"/>
      <c r="C23" s="70"/>
      <c r="D23" s="70"/>
      <c r="E23" s="70"/>
      <c r="F23" s="70"/>
      <c r="G23" s="70"/>
    </row>
    <row r="24" spans="2:7" ht="45" customHeight="1" x14ac:dyDescent="0.2">
      <c r="B24" s="212" t="s">
        <v>10</v>
      </c>
      <c r="C24" s="212"/>
      <c r="D24" s="212"/>
      <c r="E24" s="212"/>
      <c r="F24" s="212"/>
      <c r="G24" s="212"/>
    </row>
    <row r="25" spans="2:7" x14ac:dyDescent="0.2"/>
    <row r="26" spans="2:7" x14ac:dyDescent="0.2"/>
    <row r="27" spans="2:7" x14ac:dyDescent="0.2">
      <c r="B27" s="56" t="s">
        <v>11</v>
      </c>
      <c r="C27" s="56"/>
      <c r="D27" s="56"/>
      <c r="F27" s="56" t="s">
        <v>16</v>
      </c>
      <c r="G27" s="56"/>
    </row>
    <row r="28" spans="2:7" x14ac:dyDescent="0.2"/>
    <row r="29" spans="2:7" x14ac:dyDescent="0.2"/>
    <row r="33" s="54" customFormat="1" hidden="1" x14ac:dyDescent="0.2"/>
    <row r="34" s="54" customFormat="1" hidden="1" x14ac:dyDescent="0.2"/>
  </sheetData>
  <mergeCells count="14">
    <mergeCell ref="B9:G9"/>
    <mergeCell ref="B7:G7"/>
    <mergeCell ref="B24:G24"/>
    <mergeCell ref="B20:C20"/>
    <mergeCell ref="D20:E20"/>
    <mergeCell ref="F20:G20"/>
    <mergeCell ref="D14:E14"/>
    <mergeCell ref="F14:G14"/>
    <mergeCell ref="F15:G15"/>
    <mergeCell ref="B19:C19"/>
    <mergeCell ref="D19:E19"/>
    <mergeCell ref="F19:G19"/>
    <mergeCell ref="B14:C14"/>
    <mergeCell ref="B22:G22"/>
  </mergeCells>
  <phoneticPr fontId="7" type="noConversion"/>
  <printOptions horizontalCentered="1"/>
  <pageMargins left="0.70866141732283472" right="0.70866141732283472" top="0.74803149606299213" bottom="0.74803149606299213" header="0.31496062992125984" footer="0.31496062992125984"/>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1</xdr:col>
                    <xdr:colOff>771525</xdr:colOff>
                    <xdr:row>19</xdr:row>
                    <xdr:rowOff>0</xdr:rowOff>
                  </from>
                  <to>
                    <xdr:col>2</xdr:col>
                    <xdr:colOff>142875</xdr:colOff>
                    <xdr:row>20</xdr:row>
                    <xdr:rowOff>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3</xdr:col>
                    <xdr:colOff>771525</xdr:colOff>
                    <xdr:row>19</xdr:row>
                    <xdr:rowOff>0</xdr:rowOff>
                  </from>
                  <to>
                    <xdr:col>4</xdr:col>
                    <xdr:colOff>142875</xdr:colOff>
                    <xdr:row>20</xdr:row>
                    <xdr:rowOff>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5</xdr:col>
                    <xdr:colOff>771525</xdr:colOff>
                    <xdr:row>19</xdr:row>
                    <xdr:rowOff>0</xdr:rowOff>
                  </from>
                  <to>
                    <xdr:col>6</xdr:col>
                    <xdr:colOff>142875</xdr:colOff>
                    <xdr:row>20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I151"/>
  <sheetViews>
    <sheetView showGridLines="0" workbookViewId="0">
      <selection activeCell="B11" sqref="B11:E11"/>
    </sheetView>
  </sheetViews>
  <sheetFormatPr baseColWidth="10" defaultColWidth="0" defaultRowHeight="18" zeroHeight="1" x14ac:dyDescent="0.35"/>
  <cols>
    <col min="1" max="1" width="11.42578125" style="132" customWidth="1"/>
    <col min="2" max="2" width="31.28515625" style="132" customWidth="1"/>
    <col min="3" max="5" width="20.5703125" style="132" customWidth="1"/>
    <col min="6" max="6" width="11.42578125" style="132" customWidth="1"/>
    <col min="7" max="9" width="0" style="132" hidden="1" customWidth="1"/>
    <col min="10" max="16384" width="11.42578125" style="132" hidden="1"/>
  </cols>
  <sheetData>
    <row r="1" spans="2:7" ht="18.95" customHeight="1" x14ac:dyDescent="0.35"/>
    <row r="2" spans="2:7" ht="18.95" customHeight="1" x14ac:dyDescent="0.35">
      <c r="B2" s="228" t="s">
        <v>177</v>
      </c>
      <c r="C2" s="228"/>
      <c r="D2" s="228"/>
      <c r="E2" s="228"/>
    </row>
    <row r="3" spans="2:7" ht="18.95" customHeight="1" x14ac:dyDescent="0.35"/>
    <row r="4" spans="2:7" ht="20.25" customHeight="1" x14ac:dyDescent="0.35">
      <c r="B4" s="233" t="s">
        <v>95</v>
      </c>
      <c r="C4" s="233"/>
      <c r="D4" s="233"/>
      <c r="E4" s="233"/>
    </row>
    <row r="5" spans="2:7" ht="4.3499999999999996" customHeight="1" x14ac:dyDescent="0.35">
      <c r="B5" s="234"/>
      <c r="C5" s="234"/>
      <c r="D5" s="234"/>
      <c r="E5" s="234"/>
    </row>
    <row r="6" spans="2:7" ht="18.95" customHeight="1" x14ac:dyDescent="0.35">
      <c r="B6" s="133"/>
      <c r="C6" s="134" t="s">
        <v>2</v>
      </c>
      <c r="D6" s="134" t="s">
        <v>3</v>
      </c>
      <c r="E6" s="134" t="s">
        <v>4</v>
      </c>
      <c r="G6" s="135"/>
    </row>
    <row r="7" spans="2:7" ht="18.95" customHeight="1" x14ac:dyDescent="0.35">
      <c r="B7" s="133" t="s">
        <v>96</v>
      </c>
      <c r="C7" s="242" t="s">
        <v>97</v>
      </c>
      <c r="D7" s="242"/>
      <c r="E7" s="242"/>
      <c r="G7" s="135"/>
    </row>
    <row r="8" spans="2:7" ht="18.95" customHeight="1" x14ac:dyDescent="0.35">
      <c r="B8" s="133" t="s">
        <v>98</v>
      </c>
      <c r="C8" s="242" t="s">
        <v>99</v>
      </c>
      <c r="D8" s="242"/>
      <c r="E8" s="242"/>
    </row>
    <row r="9" spans="2:7" ht="27" customHeight="1" x14ac:dyDescent="0.35">
      <c r="B9" s="133" t="s">
        <v>100</v>
      </c>
      <c r="C9" s="242" t="s">
        <v>101</v>
      </c>
      <c r="D9" s="242"/>
      <c r="E9" s="242"/>
    </row>
    <row r="10" spans="2:7" ht="15" customHeight="1" x14ac:dyDescent="0.35"/>
    <row r="11" spans="2:7" ht="20.25" customHeight="1" x14ac:dyDescent="0.35">
      <c r="B11" s="233" t="s">
        <v>102</v>
      </c>
      <c r="C11" s="233"/>
      <c r="D11" s="233"/>
      <c r="E11" s="233"/>
    </row>
    <row r="12" spans="2:7" ht="4.3499999999999996" customHeight="1" thickBot="1" x14ac:dyDescent="0.4">
      <c r="B12" s="136"/>
      <c r="C12" s="136"/>
      <c r="D12" s="136"/>
      <c r="E12" s="136"/>
    </row>
    <row r="13" spans="2:7" ht="18.95" customHeight="1" thickBot="1" x14ac:dyDescent="0.4">
      <c r="B13" s="137" t="s">
        <v>103</v>
      </c>
      <c r="C13" s="137"/>
      <c r="D13" s="137"/>
      <c r="E13" s="137"/>
    </row>
    <row r="14" spans="2:7" ht="4.3499999999999996" customHeight="1" x14ac:dyDescent="0.35">
      <c r="B14" s="138"/>
      <c r="C14" s="138"/>
      <c r="D14" s="138"/>
      <c r="E14" s="138"/>
    </row>
    <row r="15" spans="2:7" ht="18.95" customHeight="1" x14ac:dyDescent="0.35">
      <c r="B15" s="139"/>
      <c r="C15" s="134" t="s">
        <v>2</v>
      </c>
      <c r="D15" s="134" t="s">
        <v>3</v>
      </c>
      <c r="E15" s="134" t="s">
        <v>4</v>
      </c>
    </row>
    <row r="16" spans="2:7" ht="18.95" customHeight="1" x14ac:dyDescent="0.35">
      <c r="B16" s="140" t="s">
        <v>104</v>
      </c>
      <c r="C16" s="133" t="s">
        <v>105</v>
      </c>
      <c r="D16" s="141" t="s">
        <v>105</v>
      </c>
      <c r="E16" s="141" t="s">
        <v>106</v>
      </c>
    </row>
    <row r="17" spans="2:5" ht="18.95" customHeight="1" x14ac:dyDescent="0.35">
      <c r="B17" s="142" t="s">
        <v>107</v>
      </c>
      <c r="C17" s="253"/>
      <c r="D17" s="254"/>
      <c r="E17" s="255"/>
    </row>
    <row r="18" spans="2:5" ht="15" customHeight="1" x14ac:dyDescent="0.35">
      <c r="B18" s="145" t="s">
        <v>181</v>
      </c>
      <c r="C18" s="256" t="s">
        <v>108</v>
      </c>
      <c r="D18" s="256"/>
      <c r="E18" s="256"/>
    </row>
    <row r="19" spans="2:5" ht="15" customHeight="1" x14ac:dyDescent="0.35">
      <c r="B19" s="145" t="s">
        <v>182</v>
      </c>
      <c r="C19" s="256" t="s">
        <v>212</v>
      </c>
      <c r="D19" s="256"/>
      <c r="E19" s="256"/>
    </row>
    <row r="20" spans="2:5" ht="18.95" customHeight="1" x14ac:dyDescent="0.35">
      <c r="B20" s="133" t="s">
        <v>109</v>
      </c>
      <c r="C20" s="253" t="s">
        <v>110</v>
      </c>
      <c r="D20" s="254"/>
      <c r="E20" s="255"/>
    </row>
    <row r="21" spans="2:5" ht="18.95" customHeight="1" x14ac:dyDescent="0.35">
      <c r="B21" s="142" t="s">
        <v>111</v>
      </c>
      <c r="C21" s="143"/>
      <c r="D21" s="144"/>
      <c r="E21" s="144"/>
    </row>
    <row r="22" spans="2:5" ht="15" customHeight="1" x14ac:dyDescent="0.35">
      <c r="B22" s="145" t="s">
        <v>179</v>
      </c>
      <c r="C22" s="146" t="s">
        <v>112</v>
      </c>
      <c r="D22" s="146" t="s">
        <v>112</v>
      </c>
      <c r="E22" s="146" t="s">
        <v>113</v>
      </c>
    </row>
    <row r="23" spans="2:5" ht="18.95" customHeight="1" x14ac:dyDescent="0.35">
      <c r="B23" s="147" t="s">
        <v>183</v>
      </c>
      <c r="C23" s="148" t="s">
        <v>113</v>
      </c>
      <c r="D23" s="148" t="s">
        <v>114</v>
      </c>
      <c r="E23" s="148" t="s">
        <v>115</v>
      </c>
    </row>
    <row r="24" spans="2:5" ht="18.95" customHeight="1" x14ac:dyDescent="0.35">
      <c r="B24" s="140" t="s">
        <v>116</v>
      </c>
      <c r="C24" s="242" t="s">
        <v>199</v>
      </c>
      <c r="D24" s="242"/>
      <c r="E24" s="242"/>
    </row>
    <row r="25" spans="2:5" ht="18.95" customHeight="1" x14ac:dyDescent="0.35">
      <c r="B25" s="140" t="s">
        <v>66</v>
      </c>
      <c r="C25" s="253" t="s">
        <v>117</v>
      </c>
      <c r="D25" s="254"/>
      <c r="E25" s="255"/>
    </row>
    <row r="26" spans="2:5" ht="4.3499999999999996" customHeight="1" thickBot="1" x14ac:dyDescent="0.4">
      <c r="B26" s="149"/>
      <c r="C26" s="149"/>
      <c r="D26" s="149"/>
      <c r="E26" s="149"/>
    </row>
    <row r="27" spans="2:5" ht="18.95" customHeight="1" thickBot="1" x14ac:dyDescent="0.4">
      <c r="B27" s="257" t="s">
        <v>118</v>
      </c>
      <c r="C27" s="257"/>
      <c r="D27" s="257"/>
      <c r="E27" s="257"/>
    </row>
    <row r="28" spans="2:5" ht="4.3499999999999996" customHeight="1" x14ac:dyDescent="0.35">
      <c r="B28" s="150"/>
      <c r="C28" s="150"/>
      <c r="D28" s="150"/>
      <c r="E28" s="150"/>
    </row>
    <row r="29" spans="2:5" ht="18.95" customHeight="1" x14ac:dyDescent="0.35">
      <c r="B29" s="151"/>
      <c r="C29" s="152" t="s">
        <v>2</v>
      </c>
      <c r="D29" s="152" t="s">
        <v>3</v>
      </c>
      <c r="E29" s="152" t="s">
        <v>4</v>
      </c>
    </row>
    <row r="30" spans="2:5" ht="18.95" customHeight="1" x14ac:dyDescent="0.35">
      <c r="B30" s="153" t="s">
        <v>104</v>
      </c>
      <c r="C30" s="229" t="s">
        <v>119</v>
      </c>
      <c r="D30" s="229"/>
      <c r="E30" s="229"/>
    </row>
    <row r="31" spans="2:5" ht="18.95" customHeight="1" x14ac:dyDescent="0.35">
      <c r="B31" s="153" t="s">
        <v>65</v>
      </c>
      <c r="C31" s="229" t="s">
        <v>120</v>
      </c>
      <c r="D31" s="229"/>
      <c r="E31" s="229"/>
    </row>
    <row r="32" spans="2:5" ht="18.95" customHeight="1" x14ac:dyDescent="0.35">
      <c r="B32" s="153" t="s">
        <v>116</v>
      </c>
      <c r="C32" s="229" t="s">
        <v>120</v>
      </c>
      <c r="D32" s="229"/>
      <c r="E32" s="229"/>
    </row>
    <row r="33" spans="2:7" ht="18.95" customHeight="1" thickBot="1" x14ac:dyDescent="0.4">
      <c r="B33" s="153" t="s">
        <v>66</v>
      </c>
      <c r="C33" s="229" t="s">
        <v>120</v>
      </c>
      <c r="D33" s="229"/>
      <c r="E33" s="229"/>
    </row>
    <row r="34" spans="2:7" ht="4.3499999999999996" customHeight="1" thickBot="1" x14ac:dyDescent="0.4">
      <c r="B34" s="154"/>
      <c r="C34" s="155"/>
      <c r="D34" s="156"/>
      <c r="E34" s="156"/>
      <c r="F34" s="157"/>
      <c r="G34" s="157"/>
    </row>
    <row r="35" spans="2:7" ht="18.95" customHeight="1" thickBot="1" x14ac:dyDescent="0.4">
      <c r="B35" s="252" t="s">
        <v>221</v>
      </c>
      <c r="C35" s="252"/>
      <c r="D35" s="252"/>
      <c r="E35" s="252"/>
    </row>
    <row r="36" spans="2:7" ht="4.3499999999999996" customHeight="1" x14ac:dyDescent="0.35">
      <c r="B36" s="158"/>
      <c r="C36" s="159"/>
      <c r="D36" s="160"/>
      <c r="E36" s="160"/>
    </row>
    <row r="37" spans="2:7" ht="18.95" customHeight="1" x14ac:dyDescent="0.35">
      <c r="B37" s="153"/>
      <c r="C37" s="152" t="s">
        <v>2</v>
      </c>
      <c r="D37" s="152" t="s">
        <v>3</v>
      </c>
      <c r="E37" s="152" t="s">
        <v>4</v>
      </c>
    </row>
    <row r="38" spans="2:7" ht="18.95" customHeight="1" x14ac:dyDescent="0.35">
      <c r="B38" s="161" t="s">
        <v>121</v>
      </c>
      <c r="C38" s="162"/>
      <c r="D38" s="163"/>
      <c r="E38" s="164"/>
    </row>
    <row r="39" spans="2:7" x14ac:dyDescent="0.35">
      <c r="B39" s="145" t="s">
        <v>178</v>
      </c>
      <c r="C39" s="221" t="s">
        <v>122</v>
      </c>
      <c r="D39" s="222"/>
      <c r="E39" s="223"/>
    </row>
    <row r="40" spans="2:7" x14ac:dyDescent="0.35">
      <c r="B40" s="147" t="s">
        <v>179</v>
      </c>
      <c r="C40" s="224" t="s">
        <v>123</v>
      </c>
      <c r="D40" s="225"/>
      <c r="E40" s="226"/>
    </row>
    <row r="41" spans="2:7" ht="18.95" customHeight="1" x14ac:dyDescent="0.35">
      <c r="B41" s="161" t="s">
        <v>124</v>
      </c>
      <c r="C41" s="162"/>
      <c r="D41" s="163"/>
      <c r="E41" s="164"/>
    </row>
    <row r="42" spans="2:7" x14ac:dyDescent="0.35">
      <c r="B42" s="145" t="s">
        <v>178</v>
      </c>
      <c r="C42" s="221" t="s">
        <v>125</v>
      </c>
      <c r="D42" s="222"/>
      <c r="E42" s="223"/>
    </row>
    <row r="43" spans="2:7" x14ac:dyDescent="0.35">
      <c r="B43" s="147" t="s">
        <v>180</v>
      </c>
      <c r="C43" s="224" t="s">
        <v>126</v>
      </c>
      <c r="D43" s="225"/>
      <c r="E43" s="226"/>
    </row>
    <row r="44" spans="2:7" ht="18.95" customHeight="1" x14ac:dyDescent="0.35">
      <c r="B44" s="153" t="s">
        <v>116</v>
      </c>
      <c r="C44" s="242" t="s">
        <v>199</v>
      </c>
      <c r="D44" s="242"/>
      <c r="E44" s="242"/>
    </row>
    <row r="45" spans="2:7" ht="18.95" customHeight="1" x14ac:dyDescent="0.35">
      <c r="B45" s="153" t="s">
        <v>66</v>
      </c>
      <c r="C45" s="249" t="s">
        <v>127</v>
      </c>
      <c r="D45" s="250"/>
      <c r="E45" s="251"/>
    </row>
    <row r="46" spans="2:7" x14ac:dyDescent="0.35">
      <c r="B46" s="189" t="s">
        <v>223</v>
      </c>
    </row>
    <row r="47" spans="2:7" x14ac:dyDescent="0.35">
      <c r="B47" s="189"/>
    </row>
    <row r="48" spans="2:7" ht="20.25" customHeight="1" x14ac:dyDescent="0.35">
      <c r="B48" s="233" t="s">
        <v>128</v>
      </c>
      <c r="C48" s="233"/>
      <c r="D48" s="233"/>
      <c r="E48" s="233"/>
    </row>
    <row r="49" spans="2:5" ht="4.3499999999999996" customHeight="1" x14ac:dyDescent="0.35">
      <c r="B49" s="165"/>
      <c r="C49" s="165"/>
      <c r="D49" s="165"/>
      <c r="E49" s="165"/>
    </row>
    <row r="50" spans="2:5" ht="18.95" customHeight="1" x14ac:dyDescent="0.35">
      <c r="B50" s="151"/>
      <c r="C50" s="152" t="s">
        <v>2</v>
      </c>
      <c r="D50" s="152" t="s">
        <v>3</v>
      </c>
      <c r="E50" s="152" t="s">
        <v>4</v>
      </c>
    </row>
    <row r="51" spans="2:5" ht="4.3499999999999996" customHeight="1" thickBot="1" x14ac:dyDescent="0.4">
      <c r="B51" s="166"/>
      <c r="C51" s="166"/>
      <c r="D51" s="166"/>
      <c r="E51" s="166"/>
    </row>
    <row r="52" spans="2:5" ht="18.95" customHeight="1" thickBot="1" x14ac:dyDescent="0.4">
      <c r="B52" s="252" t="s">
        <v>76</v>
      </c>
      <c r="C52" s="252"/>
      <c r="D52" s="252"/>
      <c r="E52" s="252"/>
    </row>
    <row r="53" spans="2:5" ht="4.3499999999999996" customHeight="1" thickBot="1" x14ac:dyDescent="0.4">
      <c r="B53" s="167"/>
      <c r="C53" s="167"/>
      <c r="D53" s="167"/>
      <c r="E53" s="167"/>
    </row>
    <row r="54" spans="2:5" ht="18.95" customHeight="1" x14ac:dyDescent="0.35">
      <c r="B54" s="153" t="s">
        <v>70</v>
      </c>
      <c r="C54" s="229" t="s">
        <v>77</v>
      </c>
      <c r="D54" s="229"/>
      <c r="E54" s="229"/>
    </row>
    <row r="55" spans="2:5" ht="18.95" customHeight="1" x14ac:dyDescent="0.35">
      <c r="B55" s="153" t="s">
        <v>78</v>
      </c>
      <c r="C55" s="229" t="s">
        <v>129</v>
      </c>
      <c r="D55" s="229"/>
      <c r="E55" s="229"/>
    </row>
    <row r="56" spans="2:5" ht="18.95" customHeight="1" x14ac:dyDescent="0.35">
      <c r="B56" s="153" t="s">
        <v>42</v>
      </c>
      <c r="C56" s="229" t="s">
        <v>130</v>
      </c>
      <c r="D56" s="229"/>
      <c r="E56" s="229"/>
    </row>
    <row r="57" spans="2:5" ht="18.95" customHeight="1" x14ac:dyDescent="0.35">
      <c r="B57" s="153" t="s">
        <v>79</v>
      </c>
      <c r="C57" s="229" t="s">
        <v>188</v>
      </c>
      <c r="D57" s="229"/>
      <c r="E57" s="229"/>
    </row>
    <row r="58" spans="2:5" ht="4.3499999999999996" customHeight="1" thickBot="1" x14ac:dyDescent="0.4">
      <c r="B58" s="168"/>
      <c r="C58" s="168"/>
      <c r="D58" s="168"/>
      <c r="E58" s="168"/>
    </row>
    <row r="59" spans="2:5" ht="18.95" customHeight="1" thickBot="1" x14ac:dyDescent="0.4">
      <c r="B59" s="137" t="s">
        <v>80</v>
      </c>
      <c r="C59" s="137"/>
      <c r="D59" s="137"/>
      <c r="E59" s="137"/>
    </row>
    <row r="60" spans="2:5" ht="4.3499999999999996" customHeight="1" x14ac:dyDescent="0.35">
      <c r="B60" s="138"/>
      <c r="C60" s="138"/>
      <c r="D60" s="138"/>
      <c r="E60" s="138"/>
    </row>
    <row r="61" spans="2:5" ht="18.95" customHeight="1" x14ac:dyDescent="0.35">
      <c r="B61" s="169" t="s">
        <v>192</v>
      </c>
      <c r="C61" s="249" t="s">
        <v>193</v>
      </c>
      <c r="D61" s="250"/>
      <c r="E61" s="251"/>
    </row>
    <row r="62" spans="2:5" ht="18.95" customHeight="1" x14ac:dyDescent="0.35">
      <c r="B62" s="169" t="s">
        <v>80</v>
      </c>
      <c r="C62" s="249" t="s">
        <v>132</v>
      </c>
      <c r="D62" s="250"/>
      <c r="E62" s="251"/>
    </row>
    <row r="63" spans="2:5" ht="66" x14ac:dyDescent="0.35">
      <c r="B63" s="169" t="s">
        <v>82</v>
      </c>
      <c r="C63" s="151" t="s">
        <v>213</v>
      </c>
      <c r="D63" s="151" t="s">
        <v>214</v>
      </c>
      <c r="E63" s="151" t="s">
        <v>215</v>
      </c>
    </row>
    <row r="64" spans="2:5" ht="18.95" customHeight="1" x14ac:dyDescent="0.35">
      <c r="B64" s="169" t="s">
        <v>84</v>
      </c>
      <c r="C64" s="249" t="s">
        <v>85</v>
      </c>
      <c r="D64" s="250"/>
      <c r="E64" s="251"/>
    </row>
    <row r="65" spans="2:5" ht="18.95" customHeight="1" x14ac:dyDescent="0.35">
      <c r="B65" s="169" t="s">
        <v>133</v>
      </c>
      <c r="C65" s="249" t="s">
        <v>92</v>
      </c>
      <c r="D65" s="250"/>
      <c r="E65" s="251"/>
    </row>
    <row r="66" spans="2:5" ht="18.95" customHeight="1" x14ac:dyDescent="0.35">
      <c r="B66" s="169" t="s">
        <v>150</v>
      </c>
      <c r="C66" s="249" t="s">
        <v>83</v>
      </c>
      <c r="D66" s="250"/>
      <c r="E66" s="251"/>
    </row>
    <row r="67" spans="2:5" ht="4.3499999999999996" customHeight="1" thickBot="1" x14ac:dyDescent="0.4">
      <c r="B67" s="168"/>
      <c r="C67" s="168"/>
      <c r="D67" s="168"/>
      <c r="E67" s="168"/>
    </row>
    <row r="68" spans="2:5" ht="18.95" customHeight="1" thickBot="1" x14ac:dyDescent="0.4">
      <c r="B68" s="137" t="s">
        <v>86</v>
      </c>
      <c r="C68" s="137"/>
      <c r="D68" s="137"/>
      <c r="E68" s="137"/>
    </row>
    <row r="69" spans="2:5" ht="4.3499999999999996" customHeight="1" x14ac:dyDescent="0.35">
      <c r="B69" s="138"/>
      <c r="C69" s="138"/>
      <c r="D69" s="138"/>
      <c r="E69" s="138"/>
    </row>
    <row r="70" spans="2:5" ht="18.95" customHeight="1" x14ac:dyDescent="0.35">
      <c r="B70" s="170" t="s">
        <v>134</v>
      </c>
      <c r="C70" s="171"/>
      <c r="D70" s="172"/>
      <c r="E70" s="171"/>
    </row>
    <row r="71" spans="2:5" x14ac:dyDescent="0.35">
      <c r="B71" s="192" t="s">
        <v>184</v>
      </c>
      <c r="C71" s="190">
        <v>0</v>
      </c>
      <c r="D71" s="191">
        <v>25</v>
      </c>
      <c r="E71" s="191">
        <v>50</v>
      </c>
    </row>
    <row r="72" spans="2:5" ht="33" x14ac:dyDescent="0.35">
      <c r="B72" s="192" t="s">
        <v>220</v>
      </c>
      <c r="C72" s="190">
        <v>0</v>
      </c>
      <c r="D72" s="191">
        <v>50</v>
      </c>
      <c r="E72" s="191">
        <v>100</v>
      </c>
    </row>
    <row r="73" spans="2:5" ht="18.95" customHeight="1" x14ac:dyDescent="0.35">
      <c r="B73" s="169" t="s">
        <v>82</v>
      </c>
      <c r="C73" s="173">
        <v>0.8</v>
      </c>
      <c r="D73" s="173">
        <v>0.75</v>
      </c>
      <c r="E73" s="173">
        <v>0.7</v>
      </c>
    </row>
    <row r="74" spans="2:5" ht="18.95" customHeight="1" x14ac:dyDescent="0.35">
      <c r="B74" s="169" t="s">
        <v>87</v>
      </c>
      <c r="C74" s="249" t="s">
        <v>135</v>
      </c>
      <c r="D74" s="250"/>
      <c r="E74" s="251"/>
    </row>
    <row r="75" spans="2:5" ht="18.95" customHeight="1" x14ac:dyDescent="0.35">
      <c r="B75" s="169" t="s">
        <v>136</v>
      </c>
      <c r="C75" s="151" t="s">
        <v>137</v>
      </c>
      <c r="D75" s="151" t="s">
        <v>138</v>
      </c>
      <c r="E75" s="151" t="s">
        <v>139</v>
      </c>
    </row>
    <row r="76" spans="2:5" ht="49.5" x14ac:dyDescent="0.35">
      <c r="B76" s="169" t="s">
        <v>89</v>
      </c>
      <c r="C76" s="151" t="s">
        <v>140</v>
      </c>
      <c r="D76" s="151" t="s">
        <v>140</v>
      </c>
      <c r="E76" s="151" t="s">
        <v>88</v>
      </c>
    </row>
    <row r="77" spans="2:5" ht="18.95" customHeight="1" x14ac:dyDescent="0.35">
      <c r="B77" s="169" t="s">
        <v>141</v>
      </c>
      <c r="C77" s="249" t="s">
        <v>88</v>
      </c>
      <c r="D77" s="250"/>
      <c r="E77" s="251"/>
    </row>
    <row r="78" spans="2:5" ht="4.3499999999999996" customHeight="1" thickBot="1" x14ac:dyDescent="0.4">
      <c r="B78" s="248"/>
      <c r="C78" s="248"/>
      <c r="D78" s="248"/>
      <c r="E78" s="248"/>
    </row>
    <row r="79" spans="2:5" ht="18.95" customHeight="1" thickBot="1" x14ac:dyDescent="0.4">
      <c r="B79" s="240" t="s">
        <v>142</v>
      </c>
      <c r="C79" s="240"/>
      <c r="D79" s="240"/>
      <c r="E79" s="240"/>
    </row>
    <row r="80" spans="2:5" ht="4.3499999999999996" customHeight="1" x14ac:dyDescent="0.35">
      <c r="B80" s="241"/>
      <c r="C80" s="241"/>
      <c r="D80" s="241"/>
      <c r="E80" s="241"/>
    </row>
    <row r="81" spans="2:5" ht="18.95" customHeight="1" x14ac:dyDescent="0.35">
      <c r="B81" s="169" t="s">
        <v>143</v>
      </c>
      <c r="C81" s="245" t="s">
        <v>222</v>
      </c>
      <c r="D81" s="245" t="s">
        <v>219</v>
      </c>
      <c r="E81" s="245" t="s">
        <v>88</v>
      </c>
    </row>
    <row r="82" spans="2:5" ht="18.95" customHeight="1" x14ac:dyDescent="0.35">
      <c r="B82" s="169" t="s">
        <v>201</v>
      </c>
      <c r="C82" s="246"/>
      <c r="D82" s="246"/>
      <c r="E82" s="246"/>
    </row>
    <row r="83" spans="2:5" ht="18.95" customHeight="1" x14ac:dyDescent="0.35">
      <c r="B83" s="169" t="s">
        <v>144</v>
      </c>
      <c r="C83" s="246"/>
      <c r="D83" s="246"/>
      <c r="E83" s="247"/>
    </row>
    <row r="84" spans="2:5" ht="18.95" customHeight="1" x14ac:dyDescent="0.35">
      <c r="B84" s="169" t="s">
        <v>145</v>
      </c>
      <c r="C84" s="246"/>
      <c r="D84" s="246"/>
      <c r="E84" s="245" t="s">
        <v>216</v>
      </c>
    </row>
    <row r="85" spans="2:5" ht="18.95" customHeight="1" x14ac:dyDescent="0.35">
      <c r="B85" s="169" t="s">
        <v>202</v>
      </c>
      <c r="C85" s="246"/>
      <c r="D85" s="246"/>
      <c r="E85" s="246"/>
    </row>
    <row r="86" spans="2:5" ht="18.95" customHeight="1" x14ac:dyDescent="0.35">
      <c r="B86" s="169" t="s">
        <v>146</v>
      </c>
      <c r="C86" s="246"/>
      <c r="D86" s="246"/>
      <c r="E86" s="246"/>
    </row>
    <row r="87" spans="2:5" ht="18.95" customHeight="1" x14ac:dyDescent="0.35">
      <c r="B87" s="169" t="s">
        <v>147</v>
      </c>
      <c r="C87" s="246"/>
      <c r="D87" s="246"/>
      <c r="E87" s="246"/>
    </row>
    <row r="88" spans="2:5" ht="18.95" customHeight="1" x14ac:dyDescent="0.35">
      <c r="B88" s="174" t="s">
        <v>204</v>
      </c>
      <c r="C88" s="246"/>
      <c r="D88" s="246"/>
      <c r="E88" s="246"/>
    </row>
    <row r="89" spans="2:5" ht="18.95" customHeight="1" x14ac:dyDescent="0.35">
      <c r="B89" s="174" t="s">
        <v>203</v>
      </c>
      <c r="C89" s="246"/>
      <c r="D89" s="246"/>
      <c r="E89" s="246"/>
    </row>
    <row r="90" spans="2:5" ht="18.95" customHeight="1" x14ac:dyDescent="0.35">
      <c r="B90" s="174" t="s">
        <v>205</v>
      </c>
      <c r="C90" s="246"/>
      <c r="D90" s="246"/>
      <c r="E90" s="246"/>
    </row>
    <row r="91" spans="2:5" ht="18.95" customHeight="1" x14ac:dyDescent="0.35">
      <c r="B91" s="174" t="s">
        <v>148</v>
      </c>
      <c r="C91" s="246"/>
      <c r="D91" s="246"/>
      <c r="E91" s="246"/>
    </row>
    <row r="92" spans="2:5" ht="32.25" customHeight="1" x14ac:dyDescent="0.35">
      <c r="B92" s="174" t="s">
        <v>210</v>
      </c>
      <c r="C92" s="246"/>
      <c r="D92" s="246"/>
      <c r="E92" s="246"/>
    </row>
    <row r="93" spans="2:5" ht="66" x14ac:dyDescent="0.35">
      <c r="B93" s="174" t="s">
        <v>200</v>
      </c>
      <c r="C93" s="151" t="s">
        <v>217</v>
      </c>
      <c r="D93" s="151" t="s">
        <v>218</v>
      </c>
      <c r="E93" s="247"/>
    </row>
    <row r="94" spans="2:5" ht="18.95" customHeight="1" x14ac:dyDescent="0.35">
      <c r="B94" s="169" t="s">
        <v>149</v>
      </c>
      <c r="C94" s="249" t="s">
        <v>90</v>
      </c>
      <c r="D94" s="250"/>
      <c r="E94" s="251"/>
    </row>
    <row r="95" spans="2:5" ht="4.3499999999999996" customHeight="1" thickBot="1" x14ac:dyDescent="0.4">
      <c r="B95" s="239"/>
      <c r="C95" s="239"/>
      <c r="D95" s="239"/>
      <c r="E95" s="239"/>
    </row>
    <row r="96" spans="2:5" ht="18.95" customHeight="1" thickBot="1" x14ac:dyDescent="0.4">
      <c r="B96" s="240" t="s">
        <v>91</v>
      </c>
      <c r="C96" s="240"/>
      <c r="D96" s="240"/>
      <c r="E96" s="240"/>
    </row>
    <row r="97" spans="2:5" ht="4.3499999999999996" customHeight="1" x14ac:dyDescent="0.35">
      <c r="B97" s="241"/>
      <c r="C97" s="241"/>
      <c r="D97" s="241"/>
      <c r="E97" s="241"/>
    </row>
    <row r="98" spans="2:5" ht="18.95" customHeight="1" x14ac:dyDescent="0.35">
      <c r="B98" s="153" t="s">
        <v>116</v>
      </c>
      <c r="C98" s="242" t="s">
        <v>199</v>
      </c>
      <c r="D98" s="242"/>
      <c r="E98" s="242"/>
    </row>
    <row r="99" spans="2:5" ht="18.95" customHeight="1" x14ac:dyDescent="0.35">
      <c r="B99" s="153" t="s">
        <v>66</v>
      </c>
      <c r="C99" s="229" t="s">
        <v>127</v>
      </c>
      <c r="D99" s="229"/>
      <c r="E99" s="229"/>
    </row>
    <row r="100" spans="2:5" x14ac:dyDescent="0.35"/>
    <row r="101" spans="2:5" ht="20.25" customHeight="1" thickBot="1" x14ac:dyDescent="0.4">
      <c r="B101" s="243" t="s">
        <v>151</v>
      </c>
      <c r="C101" s="243"/>
      <c r="D101" s="243"/>
      <c r="E101" s="243"/>
    </row>
    <row r="102" spans="2:5" ht="4.3499999999999996" customHeight="1" x14ac:dyDescent="0.35">
      <c r="B102" s="244"/>
      <c r="C102" s="244"/>
      <c r="D102" s="244"/>
      <c r="E102" s="244"/>
    </row>
    <row r="103" spans="2:5" ht="18.95" customHeight="1" x14ac:dyDescent="0.35">
      <c r="B103" s="151"/>
      <c r="C103" s="152" t="s">
        <v>2</v>
      </c>
      <c r="D103" s="152" t="s">
        <v>3</v>
      </c>
      <c r="E103" s="152" t="s">
        <v>4</v>
      </c>
    </row>
    <row r="104" spans="2:5" ht="18.95" customHeight="1" x14ac:dyDescent="0.35">
      <c r="B104" s="175" t="s">
        <v>131</v>
      </c>
      <c r="C104" s="176" t="s">
        <v>81</v>
      </c>
      <c r="D104" s="229" t="s">
        <v>88</v>
      </c>
      <c r="E104" s="229" t="s">
        <v>88</v>
      </c>
    </row>
    <row r="105" spans="2:5" ht="18.95" customHeight="1" x14ac:dyDescent="0.35">
      <c r="B105" s="161" t="s">
        <v>152</v>
      </c>
      <c r="C105" s="177"/>
      <c r="D105" s="229"/>
      <c r="E105" s="229"/>
    </row>
    <row r="106" spans="2:5" x14ac:dyDescent="0.35">
      <c r="B106" s="178" t="s">
        <v>171</v>
      </c>
      <c r="C106" s="179">
        <v>0.8</v>
      </c>
      <c r="D106" s="229"/>
      <c r="E106" s="229"/>
    </row>
    <row r="107" spans="2:5" ht="39.75" customHeight="1" x14ac:dyDescent="0.35">
      <c r="B107" s="178" t="s">
        <v>172</v>
      </c>
      <c r="C107" s="179">
        <v>0.8</v>
      </c>
      <c r="D107" s="229"/>
      <c r="E107" s="229"/>
    </row>
    <row r="108" spans="2:5" ht="39.75" customHeight="1" x14ac:dyDescent="0.35">
      <c r="B108" s="180" t="s">
        <v>173</v>
      </c>
      <c r="C108" s="181">
        <v>0.5</v>
      </c>
      <c r="D108" s="229"/>
      <c r="E108" s="229"/>
    </row>
    <row r="109" spans="2:5" ht="18.95" customHeight="1" x14ac:dyDescent="0.35">
      <c r="B109" s="153" t="s">
        <v>94</v>
      </c>
      <c r="C109" s="151" t="s">
        <v>153</v>
      </c>
      <c r="D109" s="229"/>
      <c r="E109" s="229"/>
    </row>
    <row r="110" spans="2:5" ht="18.95" customHeight="1" x14ac:dyDescent="0.35">
      <c r="B110" s="153" t="s">
        <v>154</v>
      </c>
      <c r="C110" s="151" t="s">
        <v>93</v>
      </c>
      <c r="D110" s="229"/>
      <c r="E110" s="229"/>
    </row>
    <row r="111" spans="2:5" ht="18.95" customHeight="1" x14ac:dyDescent="0.35">
      <c r="B111" s="153" t="s">
        <v>155</v>
      </c>
      <c r="C111" s="151" t="s">
        <v>156</v>
      </c>
      <c r="D111" s="229"/>
      <c r="E111" s="229"/>
    </row>
    <row r="112" spans="2:5" ht="18.95" customHeight="1" x14ac:dyDescent="0.35">
      <c r="B112" s="153" t="s">
        <v>157</v>
      </c>
      <c r="C112" s="151" t="s">
        <v>158</v>
      </c>
      <c r="D112" s="229"/>
      <c r="E112" s="229"/>
    </row>
    <row r="113" spans="2:5" ht="18.95" customHeight="1" x14ac:dyDescent="0.35">
      <c r="B113" s="153" t="s">
        <v>116</v>
      </c>
      <c r="C113" s="151" t="s">
        <v>199</v>
      </c>
      <c r="D113" s="229"/>
      <c r="E113" s="229"/>
    </row>
    <row r="114" spans="2:5" ht="18.95" customHeight="1" x14ac:dyDescent="0.35">
      <c r="B114" s="153" t="s">
        <v>66</v>
      </c>
      <c r="C114" s="151" t="s">
        <v>127</v>
      </c>
      <c r="D114" s="229"/>
      <c r="E114" s="229"/>
    </row>
    <row r="115" spans="2:5" x14ac:dyDescent="0.35"/>
    <row r="116" spans="2:5" ht="20.25" customHeight="1" x14ac:dyDescent="0.35">
      <c r="B116" s="233" t="s">
        <v>159</v>
      </c>
      <c r="C116" s="233"/>
      <c r="D116" s="233"/>
      <c r="E116" s="233"/>
    </row>
    <row r="117" spans="2:5" ht="4.3499999999999996" customHeight="1" x14ac:dyDescent="0.35">
      <c r="B117" s="238"/>
      <c r="C117" s="238"/>
      <c r="D117" s="238"/>
      <c r="E117" s="238"/>
    </row>
    <row r="118" spans="2:5" ht="18.95" customHeight="1" x14ac:dyDescent="0.35">
      <c r="B118" s="151"/>
      <c r="C118" s="152" t="s">
        <v>2</v>
      </c>
      <c r="D118" s="152" t="s">
        <v>3</v>
      </c>
      <c r="E118" s="152" t="s">
        <v>4</v>
      </c>
    </row>
    <row r="119" spans="2:5" ht="18.95" customHeight="1" x14ac:dyDescent="0.35">
      <c r="B119" s="161" t="s">
        <v>160</v>
      </c>
      <c r="C119" s="235"/>
      <c r="D119" s="236"/>
      <c r="E119" s="237"/>
    </row>
    <row r="120" spans="2:5" ht="15" customHeight="1" x14ac:dyDescent="0.35">
      <c r="B120" s="182" t="s">
        <v>174</v>
      </c>
      <c r="C120" s="221" t="s">
        <v>71</v>
      </c>
      <c r="D120" s="222"/>
      <c r="E120" s="223"/>
    </row>
    <row r="121" spans="2:5" ht="15" customHeight="1" x14ac:dyDescent="0.35">
      <c r="B121" s="182" t="s">
        <v>175</v>
      </c>
      <c r="C121" s="221" t="s">
        <v>161</v>
      </c>
      <c r="D121" s="222"/>
      <c r="E121" s="223"/>
    </row>
    <row r="122" spans="2:5" ht="18.95" customHeight="1" x14ac:dyDescent="0.35">
      <c r="B122" s="183" t="s">
        <v>176</v>
      </c>
      <c r="C122" s="224" t="s">
        <v>161</v>
      </c>
      <c r="D122" s="225"/>
      <c r="E122" s="226"/>
    </row>
    <row r="123" spans="2:5" ht="18.95" customHeight="1" x14ac:dyDescent="0.35">
      <c r="B123" s="153" t="s">
        <v>162</v>
      </c>
      <c r="C123" s="229" t="s">
        <v>68</v>
      </c>
      <c r="D123" s="229"/>
      <c r="E123" s="229"/>
    </row>
    <row r="124" spans="2:5" ht="18.95" customHeight="1" x14ac:dyDescent="0.35">
      <c r="B124" s="153" t="s">
        <v>163</v>
      </c>
      <c r="C124" s="229" t="s">
        <v>67</v>
      </c>
      <c r="D124" s="229"/>
      <c r="E124" s="229"/>
    </row>
    <row r="125" spans="2:5" ht="18.95" customHeight="1" x14ac:dyDescent="0.35">
      <c r="B125" s="169" t="s">
        <v>109</v>
      </c>
      <c r="C125" s="229" t="s">
        <v>206</v>
      </c>
      <c r="D125" s="229"/>
      <c r="E125" s="229"/>
    </row>
    <row r="126" spans="2:5" ht="18.95" customHeight="1" x14ac:dyDescent="0.35">
      <c r="B126" s="153" t="s">
        <v>72</v>
      </c>
      <c r="C126" s="229" t="s">
        <v>73</v>
      </c>
      <c r="D126" s="229"/>
      <c r="E126" s="229"/>
    </row>
    <row r="127" spans="2:5" ht="18.95" customHeight="1" x14ac:dyDescent="0.35">
      <c r="B127" s="153" t="s">
        <v>116</v>
      </c>
      <c r="C127" s="229" t="s">
        <v>199</v>
      </c>
      <c r="D127" s="229"/>
      <c r="E127" s="229"/>
    </row>
    <row r="128" spans="2:5" ht="18.95" customHeight="1" x14ac:dyDescent="0.35">
      <c r="B128" s="153" t="s">
        <v>66</v>
      </c>
      <c r="C128" s="229" t="s">
        <v>127</v>
      </c>
      <c r="D128" s="229"/>
      <c r="E128" s="229"/>
    </row>
    <row r="129" spans="2:5" x14ac:dyDescent="0.35"/>
    <row r="130" spans="2:5" ht="20.25" customHeight="1" x14ac:dyDescent="0.35">
      <c r="B130" s="233" t="s">
        <v>164</v>
      </c>
      <c r="C130" s="233"/>
      <c r="D130" s="233"/>
      <c r="E130" s="233"/>
    </row>
    <row r="131" spans="2:5" ht="4.3499999999999996" customHeight="1" x14ac:dyDescent="0.35">
      <c r="B131" s="234"/>
      <c r="C131" s="234"/>
      <c r="D131" s="234"/>
      <c r="E131" s="234"/>
    </row>
    <row r="132" spans="2:5" ht="18.95" customHeight="1" x14ac:dyDescent="0.35">
      <c r="B132" s="151"/>
      <c r="C132" s="152" t="s">
        <v>2</v>
      </c>
      <c r="D132" s="152" t="s">
        <v>3</v>
      </c>
      <c r="E132" s="152" t="s">
        <v>4</v>
      </c>
    </row>
    <row r="133" spans="2:5" ht="18.95" customHeight="1" x14ac:dyDescent="0.35">
      <c r="B133" s="153" t="s">
        <v>69</v>
      </c>
      <c r="C133" s="229" t="s">
        <v>68</v>
      </c>
      <c r="D133" s="229"/>
      <c r="E133" s="229"/>
    </row>
    <row r="134" spans="2:5" ht="18.95" customHeight="1" x14ac:dyDescent="0.35">
      <c r="B134" s="153" t="s">
        <v>162</v>
      </c>
      <c r="C134" s="229" t="s">
        <v>165</v>
      </c>
      <c r="D134" s="229"/>
      <c r="E134" s="229"/>
    </row>
    <row r="135" spans="2:5" ht="36" customHeight="1" x14ac:dyDescent="0.35">
      <c r="B135" s="153" t="s">
        <v>163</v>
      </c>
      <c r="C135" s="232" t="s">
        <v>166</v>
      </c>
      <c r="D135" s="232"/>
      <c r="E135" s="232"/>
    </row>
    <row r="136" spans="2:5" ht="18.95" customHeight="1" x14ac:dyDescent="0.35">
      <c r="B136" s="169" t="s">
        <v>109</v>
      </c>
      <c r="C136" s="229" t="s">
        <v>167</v>
      </c>
      <c r="D136" s="229"/>
      <c r="E136" s="229"/>
    </row>
    <row r="137" spans="2:5" ht="18.95" customHeight="1" x14ac:dyDescent="0.35">
      <c r="B137" s="153" t="s">
        <v>168</v>
      </c>
      <c r="C137" s="229" t="s">
        <v>169</v>
      </c>
      <c r="D137" s="229"/>
      <c r="E137" s="229"/>
    </row>
    <row r="138" spans="2:5" ht="18.95" customHeight="1" x14ac:dyDescent="0.35">
      <c r="B138" s="153" t="s">
        <v>72</v>
      </c>
      <c r="C138" s="229" t="s">
        <v>75</v>
      </c>
      <c r="D138" s="229"/>
      <c r="E138" s="229"/>
    </row>
    <row r="139" spans="2:5" ht="18.95" customHeight="1" x14ac:dyDescent="0.35">
      <c r="B139" s="153" t="s">
        <v>74</v>
      </c>
      <c r="C139" s="229" t="s">
        <v>226</v>
      </c>
      <c r="D139" s="229"/>
      <c r="E139" s="229"/>
    </row>
    <row r="140" spans="2:5" ht="18.95" customHeight="1" x14ac:dyDescent="0.35">
      <c r="B140" s="153" t="s">
        <v>116</v>
      </c>
      <c r="C140" s="229" t="s">
        <v>199</v>
      </c>
      <c r="D140" s="229"/>
      <c r="E140" s="229"/>
    </row>
    <row r="141" spans="2:5" ht="18.95" customHeight="1" x14ac:dyDescent="0.35">
      <c r="B141" s="153" t="s">
        <v>66</v>
      </c>
      <c r="C141" s="229" t="s">
        <v>170</v>
      </c>
      <c r="D141" s="229"/>
      <c r="E141" s="229"/>
    </row>
    <row r="142" spans="2:5" x14ac:dyDescent="0.35"/>
    <row r="143" spans="2:5" ht="21.75" customHeight="1" x14ac:dyDescent="0.35">
      <c r="B143" s="230" t="s">
        <v>208</v>
      </c>
      <c r="C143" s="231"/>
      <c r="D143" s="231"/>
      <c r="E143" s="231"/>
    </row>
    <row r="144" spans="2:5" ht="21.75" customHeight="1" x14ac:dyDescent="0.35">
      <c r="B144" s="231"/>
      <c r="C144" s="231"/>
      <c r="D144" s="231"/>
      <c r="E144" s="231"/>
    </row>
    <row r="145" spans="2:5" ht="21.75" customHeight="1" x14ac:dyDescent="0.35">
      <c r="B145" s="231"/>
      <c r="C145" s="231"/>
      <c r="D145" s="231"/>
      <c r="E145" s="231"/>
    </row>
    <row r="146" spans="2:5" ht="21.75" customHeight="1" x14ac:dyDescent="0.35">
      <c r="B146" s="231"/>
      <c r="C146" s="231"/>
      <c r="D146" s="231"/>
      <c r="E146" s="231"/>
    </row>
    <row r="147" spans="2:5" ht="21.75" customHeight="1" x14ac:dyDescent="0.35">
      <c r="B147" s="231"/>
      <c r="C147" s="231"/>
      <c r="D147" s="231"/>
      <c r="E147" s="231"/>
    </row>
    <row r="148" spans="2:5" x14ac:dyDescent="0.35"/>
    <row r="149" spans="2:5" ht="15" customHeight="1" x14ac:dyDescent="0.35">
      <c r="B149" s="227" t="s">
        <v>209</v>
      </c>
      <c r="C149" s="227"/>
      <c r="D149" s="227"/>
      <c r="E149" s="227"/>
    </row>
    <row r="150" spans="2:5" x14ac:dyDescent="0.35">
      <c r="B150" s="227"/>
      <c r="C150" s="227"/>
      <c r="D150" s="227"/>
      <c r="E150" s="227"/>
    </row>
    <row r="151" spans="2:5" x14ac:dyDescent="0.35">
      <c r="B151" s="227"/>
      <c r="C151" s="227"/>
      <c r="D151" s="227"/>
      <c r="E151" s="227"/>
    </row>
  </sheetData>
  <mergeCells count="80">
    <mergeCell ref="C94:E94"/>
    <mergeCell ref="B4:E4"/>
    <mergeCell ref="B5:E5"/>
    <mergeCell ref="C7:E7"/>
    <mergeCell ref="C8:E8"/>
    <mergeCell ref="C9:E9"/>
    <mergeCell ref="C24:E24"/>
    <mergeCell ref="B27:E27"/>
    <mergeCell ref="C39:E39"/>
    <mergeCell ref="C40:E40"/>
    <mergeCell ref="C32:E32"/>
    <mergeCell ref="C33:E33"/>
    <mergeCell ref="B35:E35"/>
    <mergeCell ref="C30:E30"/>
    <mergeCell ref="C31:E31"/>
    <mergeCell ref="C25:E25"/>
    <mergeCell ref="B11:E11"/>
    <mergeCell ref="C20:E20"/>
    <mergeCell ref="C18:E18"/>
    <mergeCell ref="C19:E19"/>
    <mergeCell ref="C17:E17"/>
    <mergeCell ref="B78:E78"/>
    <mergeCell ref="C54:E54"/>
    <mergeCell ref="C44:E44"/>
    <mergeCell ref="C45:E45"/>
    <mergeCell ref="B48:E48"/>
    <mergeCell ref="B52:E52"/>
    <mergeCell ref="C57:E57"/>
    <mergeCell ref="C56:E56"/>
    <mergeCell ref="C55:E55"/>
    <mergeCell ref="C61:E61"/>
    <mergeCell ref="C62:E62"/>
    <mergeCell ref="C64:E64"/>
    <mergeCell ref="C65:E65"/>
    <mergeCell ref="C66:E66"/>
    <mergeCell ref="C74:E74"/>
    <mergeCell ref="C77:E77"/>
    <mergeCell ref="B79:E79"/>
    <mergeCell ref="B80:E80"/>
    <mergeCell ref="E81:E83"/>
    <mergeCell ref="E84:E93"/>
    <mergeCell ref="C81:C92"/>
    <mergeCell ref="D81:D92"/>
    <mergeCell ref="B117:E117"/>
    <mergeCell ref="B95:E95"/>
    <mergeCell ref="B96:E96"/>
    <mergeCell ref="B97:E97"/>
    <mergeCell ref="C98:E98"/>
    <mergeCell ref="C99:E99"/>
    <mergeCell ref="B101:E101"/>
    <mergeCell ref="B102:E102"/>
    <mergeCell ref="D104:D114"/>
    <mergeCell ref="E104:E114"/>
    <mergeCell ref="B116:E116"/>
    <mergeCell ref="C127:E127"/>
    <mergeCell ref="C128:E128"/>
    <mergeCell ref="B130:E130"/>
    <mergeCell ref="B131:E131"/>
    <mergeCell ref="C119:E119"/>
    <mergeCell ref="C120:E120"/>
    <mergeCell ref="C121:E121"/>
    <mergeCell ref="C122:E122"/>
    <mergeCell ref="C123:E123"/>
    <mergeCell ref="C124:E124"/>
    <mergeCell ref="C42:E42"/>
    <mergeCell ref="C43:E43"/>
    <mergeCell ref="B149:E151"/>
    <mergeCell ref="B2:E2"/>
    <mergeCell ref="C139:E139"/>
    <mergeCell ref="C140:E140"/>
    <mergeCell ref="C141:E141"/>
    <mergeCell ref="B143:E147"/>
    <mergeCell ref="C133:E133"/>
    <mergeCell ref="C134:E134"/>
    <mergeCell ref="C135:E135"/>
    <mergeCell ref="C136:E136"/>
    <mergeCell ref="C137:E137"/>
    <mergeCell ref="C138:E138"/>
    <mergeCell ref="C125:E125"/>
    <mergeCell ref="C126:E126"/>
  </mergeCells>
  <printOptions horizontalCentered="1"/>
  <pageMargins left="0.70866141732283472" right="0.70866141732283472" top="0.74803149606299213" bottom="0.74803149606299213" header="0.31496062992125984" footer="0.31496062992125984"/>
  <pageSetup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1"/>
    <pageSetUpPr fitToPage="1"/>
  </sheetPr>
  <dimension ref="A1:M90"/>
  <sheetViews>
    <sheetView showGridLines="0" topLeftCell="A33" workbookViewId="0">
      <selection activeCell="H38" sqref="H38"/>
    </sheetView>
  </sheetViews>
  <sheetFormatPr baseColWidth="10" defaultRowHeight="12.75" x14ac:dyDescent="0.2"/>
  <cols>
    <col min="1" max="1" width="25.85546875" style="4" bestFit="1" customWidth="1"/>
    <col min="2" max="8" width="11.42578125" style="4"/>
    <col min="9" max="9" width="25.85546875" style="4" bestFit="1" customWidth="1"/>
    <col min="10" max="11" width="14.28515625" style="4" customWidth="1"/>
    <col min="12" max="16384" width="11.42578125" style="4"/>
  </cols>
  <sheetData>
    <row r="1" spans="1:13" ht="15" customHeight="1" x14ac:dyDescent="0.2">
      <c r="E1" s="276" t="s">
        <v>227</v>
      </c>
      <c r="F1" s="276"/>
      <c r="G1" s="276"/>
      <c r="H1" s="276"/>
      <c r="I1" s="276"/>
    </row>
    <row r="2" spans="1:13" ht="15" customHeight="1" x14ac:dyDescent="0.2">
      <c r="A2" s="127" t="s">
        <v>58</v>
      </c>
    </row>
    <row r="3" spans="1:13" ht="15" customHeight="1" x14ac:dyDescent="0.2">
      <c r="A3" s="8" t="s">
        <v>0</v>
      </c>
      <c r="B3" s="29">
        <f>'Simulateur de primes'!D10</f>
        <v>50000</v>
      </c>
    </row>
    <row r="4" spans="1:13" ht="15" customHeight="1" x14ac:dyDescent="0.2">
      <c r="A4" s="9" t="s">
        <v>55</v>
      </c>
      <c r="B4" s="38">
        <f>ROUNDUP(B3/12,0)</f>
        <v>4167</v>
      </c>
      <c r="C4" s="5"/>
    </row>
    <row r="5" spans="1:13" ht="15" customHeight="1" x14ac:dyDescent="0.2">
      <c r="A5" s="9" t="s">
        <v>56</v>
      </c>
      <c r="B5" s="31" t="str">
        <f>'Simulateur de primes'!D13</f>
        <v>Individuelle</v>
      </c>
    </row>
    <row r="6" spans="1:13" ht="15" customHeight="1" x14ac:dyDescent="0.2">
      <c r="A6" s="11" t="s">
        <v>57</v>
      </c>
      <c r="B6" s="39" t="str">
        <f>'Simulateur de primes'!D14</f>
        <v>Individuelle</v>
      </c>
    </row>
    <row r="7" spans="1:13" ht="15" customHeight="1" x14ac:dyDescent="0.2">
      <c r="B7" s="6"/>
    </row>
    <row r="8" spans="1:13" s="25" customFormat="1" ht="21" customHeight="1" x14ac:dyDescent="0.25">
      <c r="A8" s="127" t="s">
        <v>211</v>
      </c>
      <c r="I8" s="127" t="s">
        <v>49</v>
      </c>
    </row>
    <row r="9" spans="1:13" ht="15" customHeight="1" x14ac:dyDescent="0.2">
      <c r="A9" s="270"/>
      <c r="B9" s="268" t="s">
        <v>2</v>
      </c>
      <c r="C9" s="269"/>
      <c r="D9" s="268" t="s">
        <v>3</v>
      </c>
      <c r="E9" s="269"/>
      <c r="F9" s="268" t="s">
        <v>4</v>
      </c>
      <c r="G9" s="269"/>
      <c r="I9" s="270"/>
      <c r="J9" s="277" t="s">
        <v>51</v>
      </c>
      <c r="K9" s="277" t="s">
        <v>50</v>
      </c>
    </row>
    <row r="10" spans="1:13" ht="15" customHeight="1" x14ac:dyDescent="0.2">
      <c r="A10" s="271"/>
      <c r="B10" s="274"/>
      <c r="C10" s="275"/>
      <c r="D10" s="274"/>
      <c r="E10" s="275"/>
      <c r="F10" s="274"/>
      <c r="G10" s="275"/>
      <c r="I10" s="271"/>
      <c r="J10" s="278"/>
      <c r="K10" s="279"/>
    </row>
    <row r="11" spans="1:13" ht="15" customHeight="1" x14ac:dyDescent="0.2">
      <c r="A11" s="15" t="s">
        <v>21</v>
      </c>
      <c r="B11" s="282">
        <v>0.17299999999999999</v>
      </c>
      <c r="C11" s="283"/>
      <c r="D11" s="282">
        <f>B11</f>
        <v>0.17299999999999999</v>
      </c>
      <c r="E11" s="283"/>
      <c r="F11" s="282">
        <f>B11</f>
        <v>0.17299999999999999</v>
      </c>
      <c r="G11" s="50"/>
      <c r="I11" s="27" t="s">
        <v>21</v>
      </c>
      <c r="J11" s="30">
        <f>ROUNDUP(B3,-3)</f>
        <v>50000</v>
      </c>
      <c r="K11" s="30">
        <f>ROUNDUP(B3*0.5,-3)</f>
        <v>25000</v>
      </c>
      <c r="L11" s="4" t="s">
        <v>231</v>
      </c>
    </row>
    <row r="12" spans="1:13" ht="15" customHeight="1" x14ac:dyDescent="0.2">
      <c r="A12" s="49" t="s">
        <v>22</v>
      </c>
      <c r="B12" s="282">
        <v>0.03</v>
      </c>
      <c r="C12" s="283"/>
      <c r="D12" s="282">
        <v>0.03</v>
      </c>
      <c r="E12" s="283"/>
      <c r="F12" s="282">
        <v>0.03</v>
      </c>
      <c r="G12" s="50"/>
      <c r="I12" s="51" t="s">
        <v>22</v>
      </c>
      <c r="J12" s="32">
        <f>J11</f>
        <v>50000</v>
      </c>
      <c r="K12" s="32">
        <f>K11</f>
        <v>25000</v>
      </c>
      <c r="L12" s="4" t="s">
        <v>231</v>
      </c>
    </row>
    <row r="13" spans="1:13" ht="15" customHeight="1" x14ac:dyDescent="0.2">
      <c r="A13" s="16" t="s">
        <v>23</v>
      </c>
      <c r="B13" s="282">
        <v>2.7189999999999999</v>
      </c>
      <c r="C13" s="283"/>
      <c r="D13" s="282">
        <f>B13</f>
        <v>2.7189999999999999</v>
      </c>
      <c r="E13" s="283"/>
      <c r="F13" s="282">
        <f>B13</f>
        <v>2.7189999999999999</v>
      </c>
      <c r="G13" s="50"/>
      <c r="I13" s="17" t="s">
        <v>23</v>
      </c>
      <c r="J13" s="32">
        <f>ROUNDUP(MIN(IF(B4&lt;2500,0.6667*B4,0.6667*2500+0.5*(B4-2500)),10000),0)</f>
        <v>2501</v>
      </c>
      <c r="K13" s="32"/>
      <c r="L13" s="4" t="s">
        <v>232</v>
      </c>
    </row>
    <row r="14" spans="1:13" ht="15" customHeight="1" x14ac:dyDescent="0.2">
      <c r="A14" s="16" t="s">
        <v>24</v>
      </c>
      <c r="B14" s="284">
        <v>0.85399999999999998</v>
      </c>
      <c r="C14" s="285"/>
      <c r="D14" s="284">
        <f>B14</f>
        <v>0.85399999999999998</v>
      </c>
      <c r="E14" s="285"/>
      <c r="F14" s="284">
        <f>B14</f>
        <v>0.85399999999999998</v>
      </c>
      <c r="G14" s="50"/>
      <c r="I14" s="28" t="s">
        <v>24</v>
      </c>
      <c r="J14" s="67">
        <f>MIN(ROUNDUP((B3/52*0.75),0),1500)</f>
        <v>722</v>
      </c>
      <c r="K14" s="67"/>
      <c r="L14" s="68" t="s">
        <v>232</v>
      </c>
      <c r="M14" s="68"/>
    </row>
    <row r="15" spans="1:13" ht="15" customHeight="1" x14ac:dyDescent="0.2">
      <c r="A15" s="16" t="s">
        <v>25</v>
      </c>
      <c r="B15" s="282">
        <v>1.69</v>
      </c>
      <c r="C15" s="283"/>
      <c r="D15" s="282">
        <f>B15</f>
        <v>1.69</v>
      </c>
      <c r="E15" s="283"/>
      <c r="F15" s="282">
        <v>0.77</v>
      </c>
      <c r="G15" s="50"/>
      <c r="J15" s="289"/>
      <c r="K15" s="68"/>
      <c r="L15" s="68"/>
      <c r="M15" s="68"/>
    </row>
    <row r="16" spans="1:13" ht="15" customHeight="1" x14ac:dyDescent="0.2">
      <c r="A16" s="16" t="s">
        <v>26</v>
      </c>
      <c r="B16" s="201"/>
      <c r="C16" s="50"/>
      <c r="D16" s="201"/>
      <c r="E16" s="50"/>
      <c r="F16" s="201"/>
      <c r="G16" s="50"/>
    </row>
    <row r="17" spans="1:8" ht="15" customHeight="1" x14ac:dyDescent="0.2">
      <c r="A17" s="24" t="s">
        <v>47</v>
      </c>
      <c r="B17" s="282">
        <v>156.4</v>
      </c>
      <c r="C17" s="283"/>
      <c r="D17" s="282">
        <v>140.38</v>
      </c>
      <c r="E17" s="283"/>
      <c r="F17" s="282">
        <v>126.7</v>
      </c>
      <c r="G17" s="50"/>
    </row>
    <row r="18" spans="1:8" ht="15" customHeight="1" x14ac:dyDescent="0.2">
      <c r="A18" s="69" t="s">
        <v>40</v>
      </c>
      <c r="B18" s="286">
        <v>445.99</v>
      </c>
      <c r="C18" s="283"/>
      <c r="D18" s="282">
        <v>400.51</v>
      </c>
      <c r="E18" s="283"/>
      <c r="F18" s="282">
        <v>361.66</v>
      </c>
      <c r="G18" s="50"/>
    </row>
    <row r="19" spans="1:8" ht="15" customHeight="1" x14ac:dyDescent="0.2">
      <c r="A19" s="69" t="s">
        <v>207</v>
      </c>
      <c r="B19" s="282">
        <v>323.06</v>
      </c>
      <c r="C19" s="283"/>
      <c r="D19" s="282">
        <v>290.31</v>
      </c>
      <c r="E19" s="283"/>
      <c r="F19" s="286">
        <v>262.39</v>
      </c>
      <c r="G19" s="50"/>
    </row>
    <row r="20" spans="1:8" ht="15" customHeight="1" x14ac:dyDescent="0.2">
      <c r="A20" s="69" t="s">
        <v>48</v>
      </c>
      <c r="B20" s="201">
        <v>0</v>
      </c>
      <c r="C20" s="50"/>
      <c r="D20" s="201">
        <v>0</v>
      </c>
      <c r="E20" s="50"/>
      <c r="F20" s="201">
        <v>0</v>
      </c>
      <c r="G20" s="50"/>
    </row>
    <row r="21" spans="1:8" ht="15" customHeight="1" x14ac:dyDescent="0.2">
      <c r="A21" s="49" t="s">
        <v>27</v>
      </c>
      <c r="B21" s="201"/>
      <c r="C21" s="50"/>
      <c r="D21" s="201"/>
      <c r="E21" s="50"/>
      <c r="F21" s="201"/>
      <c r="G21" s="50"/>
    </row>
    <row r="22" spans="1:8" ht="15" customHeight="1" x14ac:dyDescent="0.2">
      <c r="A22" s="69" t="s">
        <v>47</v>
      </c>
      <c r="B22" s="286">
        <v>37.409999999999997</v>
      </c>
      <c r="C22" s="283"/>
      <c r="D22" s="201"/>
      <c r="E22" s="50"/>
      <c r="F22" s="201"/>
      <c r="G22" s="50"/>
    </row>
    <row r="23" spans="1:8" ht="15" customHeight="1" x14ac:dyDescent="0.2">
      <c r="A23" s="69" t="s">
        <v>40</v>
      </c>
      <c r="B23" s="282">
        <v>86.06</v>
      </c>
      <c r="C23" s="283"/>
      <c r="D23" s="201"/>
      <c r="E23" s="50"/>
      <c r="F23" s="201"/>
      <c r="G23" s="50"/>
    </row>
    <row r="24" spans="1:8" ht="15" customHeight="1" x14ac:dyDescent="0.2">
      <c r="A24" s="69" t="s">
        <v>207</v>
      </c>
      <c r="B24" s="282">
        <v>74.790000000000006</v>
      </c>
      <c r="C24" s="283"/>
      <c r="D24" s="201"/>
      <c r="E24" s="50"/>
      <c r="F24" s="201"/>
      <c r="G24" s="50"/>
    </row>
    <row r="25" spans="1:8" ht="15" customHeight="1" x14ac:dyDescent="0.2">
      <c r="A25" s="26" t="s">
        <v>48</v>
      </c>
      <c r="B25" s="202">
        <v>0</v>
      </c>
      <c r="C25" s="203"/>
      <c r="D25" s="202"/>
      <c r="E25" s="203"/>
      <c r="F25" s="202"/>
      <c r="G25" s="203"/>
    </row>
    <row r="26" spans="1:8" ht="15" customHeight="1" x14ac:dyDescent="0.2">
      <c r="B26" s="68"/>
      <c r="C26" s="68"/>
      <c r="D26" s="68"/>
      <c r="E26" s="68"/>
      <c r="F26" s="68"/>
    </row>
    <row r="27" spans="1:8" ht="21" customHeight="1" x14ac:dyDescent="0.2">
      <c r="A27" s="127" t="s">
        <v>52</v>
      </c>
    </row>
    <row r="28" spans="1:8" ht="15" customHeight="1" x14ac:dyDescent="0.2">
      <c r="A28" s="270"/>
      <c r="B28" s="268" t="s">
        <v>2</v>
      </c>
      <c r="C28" s="269"/>
      <c r="D28" s="268" t="s">
        <v>3</v>
      </c>
      <c r="E28" s="269"/>
      <c r="F28" s="268" t="s">
        <v>4</v>
      </c>
      <c r="G28" s="269"/>
    </row>
    <row r="29" spans="1:8" s="23" customFormat="1" ht="15" customHeight="1" x14ac:dyDescent="0.2">
      <c r="A29" s="271"/>
      <c r="B29" s="274"/>
      <c r="C29" s="275"/>
      <c r="D29" s="274"/>
      <c r="E29" s="275"/>
      <c r="F29" s="274"/>
      <c r="G29" s="275"/>
    </row>
    <row r="30" spans="1:8" ht="15" customHeight="1" x14ac:dyDescent="0.2">
      <c r="A30" s="12" t="s">
        <v>21</v>
      </c>
      <c r="B30" s="33">
        <f>ROUND(B11*$J$11/1000,2)</f>
        <v>8.65</v>
      </c>
      <c r="C30" s="34"/>
      <c r="D30" s="33">
        <f>ROUND(D11*$J$11/1000,2)</f>
        <v>8.65</v>
      </c>
      <c r="E30" s="34"/>
      <c r="F30" s="288">
        <f>ROUND(F11*$K$11/1000,2)</f>
        <v>4.33</v>
      </c>
      <c r="G30" s="34"/>
      <c r="H30" s="7">
        <f>B30*12</f>
        <v>103.80000000000001</v>
      </c>
    </row>
    <row r="31" spans="1:8" ht="15" customHeight="1" x14ac:dyDescent="0.2">
      <c r="A31" s="13" t="s">
        <v>22</v>
      </c>
      <c r="B31" s="20">
        <f>ROUND(B12*$J$11/1000,2)</f>
        <v>1.5</v>
      </c>
      <c r="C31" s="18"/>
      <c r="D31" s="20">
        <f>ROUND(D12*$J$11/1000,2)</f>
        <v>1.5</v>
      </c>
      <c r="E31" s="18"/>
      <c r="F31" s="286">
        <f>ROUND(F12*$K$11/1000,2)</f>
        <v>0.75</v>
      </c>
      <c r="G31" s="18"/>
      <c r="H31" s="7">
        <f t="shared" ref="H31:H36" si="0">B31*12</f>
        <v>18</v>
      </c>
    </row>
    <row r="32" spans="1:8" ht="15" customHeight="1" x14ac:dyDescent="0.2">
      <c r="A32" s="13" t="s">
        <v>23</v>
      </c>
      <c r="B32" s="20">
        <f>ROUND((J13/100)*B13,2)</f>
        <v>68</v>
      </c>
      <c r="C32" s="18"/>
      <c r="D32" s="20">
        <f>B32</f>
        <v>68</v>
      </c>
      <c r="E32" s="18"/>
      <c r="F32" s="286">
        <f>B32</f>
        <v>68</v>
      </c>
      <c r="G32" s="18"/>
      <c r="H32" s="7">
        <f t="shared" si="0"/>
        <v>816</v>
      </c>
    </row>
    <row r="33" spans="1:10" ht="15" customHeight="1" x14ac:dyDescent="0.2">
      <c r="A33" s="13" t="s">
        <v>24</v>
      </c>
      <c r="B33" s="20">
        <f>ROUND((J14/10)*B14,2)</f>
        <v>61.66</v>
      </c>
      <c r="C33" s="18"/>
      <c r="D33" s="20">
        <f>B33</f>
        <v>61.66</v>
      </c>
      <c r="E33" s="18"/>
      <c r="F33" s="286">
        <f>B33</f>
        <v>61.66</v>
      </c>
      <c r="G33" s="18"/>
      <c r="H33" s="7">
        <f t="shared" si="0"/>
        <v>739.92</v>
      </c>
    </row>
    <row r="34" spans="1:10" ht="15" customHeight="1" x14ac:dyDescent="0.2">
      <c r="A34" s="13" t="s">
        <v>25</v>
      </c>
      <c r="B34" s="20">
        <f>IF($B$5="individuelle",0,B15)</f>
        <v>0</v>
      </c>
      <c r="C34" s="18"/>
      <c r="D34" s="20">
        <f>IF($B$5="individuelle",0,D15)</f>
        <v>0</v>
      </c>
      <c r="E34" s="18"/>
      <c r="F34" s="286">
        <f>IF($B$5="individuelle",0,F15)</f>
        <v>0</v>
      </c>
      <c r="G34" s="18"/>
      <c r="H34" s="7">
        <f t="shared" si="0"/>
        <v>0</v>
      </c>
    </row>
    <row r="35" spans="1:10" ht="15" customHeight="1" x14ac:dyDescent="0.2">
      <c r="A35" s="13" t="s">
        <v>26</v>
      </c>
      <c r="B35" s="20">
        <f>VLOOKUP($B$5,$A$17:$G$20,COLUMN(),FALSE)</f>
        <v>156.4</v>
      </c>
      <c r="C35" s="18"/>
      <c r="D35" s="20">
        <f>VLOOKUP($B$5,$A$17:$G$20,COLUMN(),FALSE)</f>
        <v>140.38</v>
      </c>
      <c r="E35" s="18"/>
      <c r="F35" s="20">
        <f>VLOOKUP($B$5,$A$17:$G$20,COLUMN(),FALSE)</f>
        <v>126.7</v>
      </c>
      <c r="G35" s="18"/>
      <c r="H35" s="7">
        <f t="shared" si="0"/>
        <v>1876.8000000000002</v>
      </c>
    </row>
    <row r="36" spans="1:10" ht="15" customHeight="1" x14ac:dyDescent="0.2">
      <c r="A36" s="14" t="s">
        <v>36</v>
      </c>
      <c r="B36" s="21">
        <f>VLOOKUP($B$6,$A$22:$G$25,COLUMN(),FALSE)</f>
        <v>37.409999999999997</v>
      </c>
      <c r="C36" s="19"/>
      <c r="D36" s="21">
        <v>0</v>
      </c>
      <c r="E36" s="19"/>
      <c r="F36" s="21">
        <v>0</v>
      </c>
      <c r="G36" s="19"/>
      <c r="H36" s="7">
        <f t="shared" si="0"/>
        <v>448.91999999999996</v>
      </c>
    </row>
    <row r="37" spans="1:10" ht="15" customHeight="1" x14ac:dyDescent="0.2">
      <c r="H37" s="7">
        <f>SUM(B30:B36)*1.09*12</f>
        <v>4363.7496000000001</v>
      </c>
    </row>
    <row r="38" spans="1:10" ht="21" customHeight="1" x14ac:dyDescent="0.2">
      <c r="A38" s="127" t="s">
        <v>53</v>
      </c>
    </row>
    <row r="39" spans="1:10" ht="15" customHeight="1" x14ac:dyDescent="0.2">
      <c r="A39" s="272"/>
      <c r="B39" s="268" t="s">
        <v>2</v>
      </c>
      <c r="C39" s="269"/>
      <c r="D39" s="268" t="s">
        <v>3</v>
      </c>
      <c r="E39" s="269"/>
      <c r="F39" s="268" t="s">
        <v>4</v>
      </c>
      <c r="G39" s="269"/>
    </row>
    <row r="40" spans="1:10" ht="15" customHeight="1" x14ac:dyDescent="0.2">
      <c r="A40" s="273"/>
      <c r="B40" s="274"/>
      <c r="C40" s="275"/>
      <c r="D40" s="274"/>
      <c r="E40" s="275"/>
      <c r="F40" s="274"/>
      <c r="G40" s="275"/>
      <c r="J40" s="7"/>
    </row>
    <row r="41" spans="1:10" ht="15" customHeight="1" x14ac:dyDescent="0.2">
      <c r="A41" s="12" t="s">
        <v>28</v>
      </c>
      <c r="B41" s="33">
        <f>B35</f>
        <v>156.4</v>
      </c>
      <c r="C41" s="34"/>
      <c r="D41" s="33">
        <f>D35</f>
        <v>140.38</v>
      </c>
      <c r="E41" s="34"/>
      <c r="F41" s="33">
        <f>F35</f>
        <v>126.7</v>
      </c>
      <c r="G41" s="34"/>
    </row>
    <row r="42" spans="1:10" ht="15" customHeight="1" x14ac:dyDescent="0.2">
      <c r="A42" s="13" t="s">
        <v>29</v>
      </c>
      <c r="B42" s="20">
        <f>B36</f>
        <v>37.409999999999997</v>
      </c>
      <c r="C42" s="10"/>
      <c r="D42" s="20">
        <f>D36</f>
        <v>0</v>
      </c>
      <c r="E42" s="10"/>
      <c r="F42" s="20">
        <f>F36</f>
        <v>0</v>
      </c>
      <c r="G42" s="10"/>
    </row>
    <row r="43" spans="1:10" ht="15" customHeight="1" x14ac:dyDescent="0.2">
      <c r="A43" s="13" t="s">
        <v>30</v>
      </c>
      <c r="B43" s="20">
        <f>B30+B31+B34</f>
        <v>10.15</v>
      </c>
      <c r="C43" s="10"/>
      <c r="D43" s="20">
        <f>D30+D31+D34</f>
        <v>10.15</v>
      </c>
      <c r="E43" s="10"/>
      <c r="F43" s="20">
        <f>F30+F31+F34</f>
        <v>5.08</v>
      </c>
      <c r="G43" s="10"/>
    </row>
    <row r="44" spans="1:10" ht="15" customHeight="1" x14ac:dyDescent="0.2">
      <c r="A44" s="52" t="s">
        <v>31</v>
      </c>
      <c r="B44" s="53">
        <f>B33</f>
        <v>61.66</v>
      </c>
      <c r="C44" s="50"/>
      <c r="D44" s="53">
        <f>D33</f>
        <v>61.66</v>
      </c>
      <c r="E44" s="50"/>
      <c r="F44" s="53">
        <f>F33</f>
        <v>61.66</v>
      </c>
      <c r="G44" s="50"/>
    </row>
    <row r="45" spans="1:10" ht="15" customHeight="1" x14ac:dyDescent="0.2">
      <c r="A45" s="52" t="s">
        <v>32</v>
      </c>
      <c r="B45" s="53">
        <f>B32</f>
        <v>68</v>
      </c>
      <c r="C45" s="50"/>
      <c r="D45" s="53">
        <f>D32</f>
        <v>68</v>
      </c>
      <c r="E45" s="50"/>
      <c r="F45" s="53">
        <f>F32</f>
        <v>68</v>
      </c>
      <c r="G45" s="50"/>
    </row>
    <row r="46" spans="1:10" ht="15" customHeight="1" x14ac:dyDescent="0.2">
      <c r="A46" s="52" t="s">
        <v>33</v>
      </c>
      <c r="B46" s="53"/>
      <c r="C46" s="50"/>
      <c r="D46" s="53"/>
      <c r="E46" s="50"/>
      <c r="F46" s="53"/>
      <c r="G46" s="50"/>
    </row>
    <row r="47" spans="1:10" ht="15" customHeight="1" x14ac:dyDescent="0.2">
      <c r="A47" s="14" t="s">
        <v>34</v>
      </c>
      <c r="B47" s="21">
        <f>ROUND(0.09*SUM(B41:B46),2)</f>
        <v>30.03</v>
      </c>
      <c r="C47" s="19"/>
      <c r="D47" s="21">
        <f>ROUND(0.09*SUM(D41:D46),2)</f>
        <v>25.22</v>
      </c>
      <c r="E47" s="19"/>
      <c r="F47" s="21">
        <f>ROUND(0.09*SUM(F41:F46),2)</f>
        <v>23.53</v>
      </c>
      <c r="G47" s="19"/>
    </row>
    <row r="48" spans="1:10" ht="15" customHeight="1" x14ac:dyDescent="0.2">
      <c r="A48" s="35" t="s">
        <v>54</v>
      </c>
      <c r="B48" s="36">
        <f>SUM(B41:B47)</f>
        <v>363.65</v>
      </c>
      <c r="C48" s="37"/>
      <c r="D48" s="36">
        <f>SUM(D41:D47)</f>
        <v>305.40999999999997</v>
      </c>
      <c r="E48" s="37"/>
      <c r="F48" s="36">
        <f>SUM(F41:F47)</f>
        <v>284.97000000000003</v>
      </c>
      <c r="G48" s="37"/>
    </row>
    <row r="49" spans="1:12" ht="15" customHeight="1" x14ac:dyDescent="0.2">
      <c r="B49" s="7"/>
      <c r="C49" s="7"/>
      <c r="D49" s="7"/>
      <c r="E49" s="7"/>
      <c r="F49" s="7"/>
      <c r="G49" s="7"/>
    </row>
    <row r="50" spans="1:12" ht="21" customHeight="1" x14ac:dyDescent="0.2">
      <c r="A50" s="127" t="s">
        <v>60</v>
      </c>
    </row>
    <row r="51" spans="1:12" ht="15" customHeight="1" x14ac:dyDescent="0.2">
      <c r="A51" s="12"/>
      <c r="B51" s="268" t="s">
        <v>2</v>
      </c>
      <c r="C51" s="269"/>
      <c r="D51" s="268" t="s">
        <v>3</v>
      </c>
      <c r="E51" s="269"/>
      <c r="F51" s="268" t="s">
        <v>4</v>
      </c>
      <c r="G51" s="269"/>
      <c r="I51" s="258" t="s">
        <v>41</v>
      </c>
      <c r="J51" s="258" t="s">
        <v>44</v>
      </c>
      <c r="K51" s="258" t="s">
        <v>43</v>
      </c>
      <c r="L51" s="258" t="s">
        <v>42</v>
      </c>
    </row>
    <row r="52" spans="1:12" s="23" customFormat="1" ht="15" customHeight="1" x14ac:dyDescent="0.2">
      <c r="A52" s="22"/>
      <c r="B52" s="40" t="s">
        <v>19</v>
      </c>
      <c r="C52" s="41" t="s">
        <v>20</v>
      </c>
      <c r="D52" s="40" t="s">
        <v>19</v>
      </c>
      <c r="E52" s="41" t="s">
        <v>20</v>
      </c>
      <c r="F52" s="40" t="s">
        <v>19</v>
      </c>
      <c r="G52" s="41" t="s">
        <v>20</v>
      </c>
      <c r="I52" s="259"/>
      <c r="J52" s="259"/>
      <c r="K52" s="259"/>
      <c r="L52" s="259"/>
    </row>
    <row r="53" spans="1:12" ht="15" customHeight="1" x14ac:dyDescent="0.2">
      <c r="A53" s="12" t="s">
        <v>61</v>
      </c>
      <c r="B53" s="42">
        <f>B32*1.09</f>
        <v>74.12</v>
      </c>
      <c r="C53" s="43"/>
      <c r="D53" s="42">
        <f>D32*1.09</f>
        <v>74.12</v>
      </c>
      <c r="E53" s="43"/>
      <c r="F53" s="42">
        <f>F32*1.09</f>
        <v>74.12</v>
      </c>
      <c r="G53" s="43"/>
      <c r="H53" s="290">
        <f>F53*12</f>
        <v>889.44</v>
      </c>
      <c r="I53" s="260" t="str">
        <f>'Simulateur de primes'!D8</f>
        <v>CHUL et SFA</v>
      </c>
      <c r="J53" s="266">
        <f>VLOOKUP($I$53,Contribution!$B$4:$E$7,2,FALSE)</f>
        <v>0.5</v>
      </c>
      <c r="K53" s="264" t="str">
        <f>VLOOKUP($I$53,Contribution!$B$4:$E$7,3,FALSE)</f>
        <v>choisi</v>
      </c>
      <c r="L53" s="262">
        <f>VLOOKUP($I$53,Contribution!$B$4:$E$7,4,FALSE)/12</f>
        <v>166.66666666666666</v>
      </c>
    </row>
    <row r="54" spans="1:12" ht="15" customHeight="1" x14ac:dyDescent="0.2">
      <c r="A54" s="13" t="s">
        <v>59</v>
      </c>
      <c r="B54" s="44">
        <f>B48-C54</f>
        <v>196.98333333333332</v>
      </c>
      <c r="C54" s="45">
        <f>IF($K$53="A",MIN($J$53*$B$48,$L$53),IF($K$53="B",MIN($J$53*$D$48,$L$53),IF($K$53="C",MIN($J$53*$F$48,$L$53),IF($K$53="choisi",MIN($J$53*B48,$L$53),"Erreur du module"))))</f>
        <v>166.66666666666666</v>
      </c>
      <c r="D54" s="44">
        <f>D48-E54</f>
        <v>152.70499999999998</v>
      </c>
      <c r="E54" s="45">
        <f>IF($K$53="A",MIN($J$53*$B$48,$L$53),IF($K$53="B",MIN($J$53*$D$48,$L$53),IF($K$53="C",MIN($J$53*$F$48,$L$53),IF($K$53="choisi",MIN($J$53*D48,$L$53),"Erreur du module"))))</f>
        <v>152.70499999999998</v>
      </c>
      <c r="F54" s="44">
        <f>F48-G54</f>
        <v>142.48500000000001</v>
      </c>
      <c r="G54" s="45">
        <f>IF($K$53="A",MIN($J$53*$B$48,$L$53),IF($K$53="B",MIN($J$53*$D$48,$L$53),IF($K$53="C",MIN($J$53*$F$48,$L$53),IF($K$53="choisi",MIN($J$53*F48,$L$53),"Erreur du module"))))</f>
        <v>142.48500000000001</v>
      </c>
      <c r="H54" s="290">
        <f>F54*12</f>
        <v>1709.8200000000002</v>
      </c>
      <c r="I54" s="261"/>
      <c r="J54" s="267"/>
      <c r="K54" s="265"/>
      <c r="L54" s="263"/>
    </row>
    <row r="55" spans="1:12" ht="15" customHeight="1" x14ac:dyDescent="0.2">
      <c r="A55" s="13" t="s">
        <v>62</v>
      </c>
      <c r="B55" s="44">
        <f>MAX(B32*1.09,B54)</f>
        <v>196.98333333333332</v>
      </c>
      <c r="C55" s="45">
        <f>B48-B55</f>
        <v>166.66666666666666</v>
      </c>
      <c r="D55" s="44">
        <f>MAX(D32*1.09,D54)</f>
        <v>152.70499999999998</v>
      </c>
      <c r="E55" s="45">
        <f t="shared" ref="E55" si="1">D48-D55</f>
        <v>152.70499999999998</v>
      </c>
      <c r="F55" s="44">
        <f>MAX(F32*1.09,F54)</f>
        <v>142.48500000000001</v>
      </c>
      <c r="G55" s="45">
        <f t="shared" ref="G55" si="2">F48-F55</f>
        <v>142.48500000000001</v>
      </c>
      <c r="H55" s="290">
        <f>F55*12</f>
        <v>1709.8200000000002</v>
      </c>
    </row>
    <row r="56" spans="1:12" ht="15" customHeight="1" x14ac:dyDescent="0.2">
      <c r="A56" s="13"/>
      <c r="B56" s="44"/>
      <c r="C56" s="45"/>
      <c r="D56" s="44"/>
      <c r="E56" s="45"/>
      <c r="F56" s="44"/>
      <c r="G56" s="45"/>
    </row>
    <row r="57" spans="1:12" s="25" customFormat="1" ht="15" customHeight="1" x14ac:dyDescent="0.25">
      <c r="A57" s="46" t="s">
        <v>63</v>
      </c>
      <c r="B57" s="47">
        <f>ROUND((B55*12)/26,2)</f>
        <v>90.92</v>
      </c>
      <c r="C57" s="48">
        <f t="shared" ref="C57:G57" si="3">ROUND((C55*12)/26,2)</f>
        <v>76.92</v>
      </c>
      <c r="D57" s="47">
        <f t="shared" si="3"/>
        <v>70.48</v>
      </c>
      <c r="E57" s="48">
        <f t="shared" si="3"/>
        <v>70.48</v>
      </c>
      <c r="F57" s="47">
        <f>ROUND((F55*12)/26,2)</f>
        <v>65.760000000000005</v>
      </c>
      <c r="G57" s="48">
        <f t="shared" si="3"/>
        <v>65.760000000000005</v>
      </c>
    </row>
    <row r="58" spans="1:12" ht="15" customHeight="1" x14ac:dyDescent="0.2"/>
    <row r="59" spans="1:12" ht="15" customHeight="1" x14ac:dyDescent="0.2"/>
    <row r="60" spans="1:12" ht="15" customHeight="1" x14ac:dyDescent="0.2"/>
    <row r="61" spans="1:12" ht="15" customHeight="1" x14ac:dyDescent="0.2"/>
    <row r="62" spans="1:12" ht="15" customHeight="1" x14ac:dyDescent="0.2"/>
    <row r="63" spans="1:12" ht="15" customHeight="1" x14ac:dyDescent="0.2"/>
    <row r="64" spans="1:1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sheetData>
  <mergeCells count="27">
    <mergeCell ref="E1:I1"/>
    <mergeCell ref="J9:J10"/>
    <mergeCell ref="K9:K10"/>
    <mergeCell ref="B28:C29"/>
    <mergeCell ref="D28:E29"/>
    <mergeCell ref="F28:G29"/>
    <mergeCell ref="B9:C10"/>
    <mergeCell ref="D9:E10"/>
    <mergeCell ref="F9:G10"/>
    <mergeCell ref="B51:C51"/>
    <mergeCell ref="D51:E51"/>
    <mergeCell ref="F51:G51"/>
    <mergeCell ref="A9:A10"/>
    <mergeCell ref="I9:I10"/>
    <mergeCell ref="A28:A29"/>
    <mergeCell ref="A39:A40"/>
    <mergeCell ref="B39:C40"/>
    <mergeCell ref="D39:E40"/>
    <mergeCell ref="F39:G40"/>
    <mergeCell ref="L51:L52"/>
    <mergeCell ref="K51:K52"/>
    <mergeCell ref="J51:J52"/>
    <mergeCell ref="I51:I52"/>
    <mergeCell ref="I53:I54"/>
    <mergeCell ref="L53:L54"/>
    <mergeCell ref="K53:K54"/>
    <mergeCell ref="J53:J54"/>
  </mergeCells>
  <phoneticPr fontId="7" type="noConversion"/>
  <pageMargins left="0.78740157480314965" right="0.78740157480314965" top="0.98425196850393704" bottom="0.98425196850393704" header="0.51181102362204722" footer="0.51181102362204722"/>
  <pageSetup scale="69" fitToHeight="0" orientation="landscape" r:id="rId1"/>
  <headerFooter alignWithMargins="0">
    <oddFooter>&amp;R&amp;D</oddFooter>
  </headerFooter>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theme="1"/>
    <pageSetUpPr fitToPage="1"/>
  </sheetPr>
  <dimension ref="B3:F10"/>
  <sheetViews>
    <sheetView workbookViewId="0">
      <selection activeCell="B143" sqref="B143:E147"/>
    </sheetView>
  </sheetViews>
  <sheetFormatPr baseColWidth="10" defaultRowHeight="15" x14ac:dyDescent="0.25"/>
  <cols>
    <col min="1" max="1" width="11.42578125" style="1"/>
    <col min="2" max="2" width="17.7109375" style="1" bestFit="1" customWidth="1"/>
    <col min="3" max="3" width="13.85546875" style="1" bestFit="1" customWidth="1"/>
    <col min="4" max="4" width="11.42578125" style="1"/>
    <col min="5" max="5" width="12.5703125" style="1" customWidth="1"/>
    <col min="6" max="6" width="102.140625" style="1" customWidth="1"/>
    <col min="7" max="16384" width="11.42578125" style="1"/>
  </cols>
  <sheetData>
    <row r="3" spans="2:6" ht="21" customHeight="1" x14ac:dyDescent="0.25">
      <c r="B3" s="128" t="s">
        <v>41</v>
      </c>
      <c r="C3" s="129" t="s">
        <v>44</v>
      </c>
      <c r="D3" s="130" t="s">
        <v>43</v>
      </c>
      <c r="E3" s="130" t="s">
        <v>42</v>
      </c>
      <c r="F3" s="131" t="s">
        <v>46</v>
      </c>
    </row>
    <row r="4" spans="2:6" ht="15" customHeight="1" x14ac:dyDescent="0.25">
      <c r="B4" s="194" t="s">
        <v>185</v>
      </c>
      <c r="C4" s="195">
        <v>0.5</v>
      </c>
      <c r="D4" s="196" t="s">
        <v>45</v>
      </c>
      <c r="E4" s="197">
        <v>2000</v>
      </c>
      <c r="F4" s="3" t="s">
        <v>224</v>
      </c>
    </row>
    <row r="5" spans="2:6" ht="15" customHeight="1" x14ac:dyDescent="0.25">
      <c r="B5" s="194" t="s">
        <v>197</v>
      </c>
      <c r="C5" s="195">
        <v>0.6</v>
      </c>
      <c r="D5" s="196" t="s">
        <v>45</v>
      </c>
      <c r="E5" s="197">
        <v>2000</v>
      </c>
      <c r="F5" s="3" t="s">
        <v>225</v>
      </c>
    </row>
    <row r="6" spans="2:6" ht="15" customHeight="1" x14ac:dyDescent="0.25">
      <c r="B6" s="194" t="s">
        <v>198</v>
      </c>
      <c r="C6" s="195">
        <v>0.5</v>
      </c>
      <c r="D6" s="196" t="s">
        <v>45</v>
      </c>
      <c r="E6" s="197">
        <v>2000</v>
      </c>
      <c r="F6" s="3" t="s">
        <v>224</v>
      </c>
    </row>
    <row r="7" spans="2:6" ht="15" customHeight="1" x14ac:dyDescent="0.25">
      <c r="B7" s="198" t="s">
        <v>186</v>
      </c>
      <c r="C7" s="199">
        <v>0.5</v>
      </c>
      <c r="D7" s="200" t="s">
        <v>45</v>
      </c>
      <c r="E7" s="197">
        <v>2000</v>
      </c>
      <c r="F7" s="3" t="s">
        <v>224</v>
      </c>
    </row>
    <row r="10" spans="2:6" x14ac:dyDescent="0.25">
      <c r="F10" s="2"/>
    </row>
  </sheetData>
  <pageMargins left="0.23622047244094491" right="0.23622047244094491" top="0.74803149606299213" bottom="0.74803149606299213" header="0.31496062992125984" footer="0.31496062992125984"/>
  <pageSetup scale="79"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Simulateur de primes</vt:lpstr>
      <vt:lpstr>Formulaire de choix de module</vt:lpstr>
      <vt:lpstr>Résumé des garanties</vt:lpstr>
      <vt:lpstr>Taux</vt:lpstr>
      <vt:lpstr>Contribution</vt:lpstr>
      <vt:lpstr>'Formulaire de choix de module'!Zone_d_impression</vt:lpstr>
      <vt:lpstr>'Résumé des garanties'!Zone_d_impression</vt:lpstr>
      <vt:lpstr>'Simulateur de primes'!Zone_d_impression</vt:lpstr>
      <vt:lpstr>Taux!Zone_d_impression</vt:lpstr>
    </vt:vector>
  </TitlesOfParts>
  <Company>iGOvirtual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Karine Côté-Michaud</dc:creator>
  <cp:lastModifiedBy>Gauvin, Audree</cp:lastModifiedBy>
  <cp:lastPrinted>2019-04-30T15:40:32Z</cp:lastPrinted>
  <dcterms:created xsi:type="dcterms:W3CDTF">2012-10-15T20:17:34Z</dcterms:created>
  <dcterms:modified xsi:type="dcterms:W3CDTF">2026-03-30T15:12:29Z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